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terpret.sharepoint.com/sites/Projekte/Freigegebene Dokumente/02c_neue Berufsprüfung/04_Ausschreibung_Anmeldung/Vorlage tabellarischer Lebenslauf/"/>
    </mc:Choice>
  </mc:AlternateContent>
  <xr:revisionPtr revIDLastSave="326" documentId="8_{CCD9382A-38F6-49FD-8D50-C40E095D3140}" xr6:coauthVersionLast="47" xr6:coauthVersionMax="47" xr10:uidLastSave="{015891D2-EE20-40CB-AD4E-8B3D20A03A14}"/>
  <workbookProtection workbookAlgorithmName="SHA-512" workbookHashValue="yvkZ5qBcJ5trWxpxdstLOHOqAgOsOZLtR387IhCc50GFgiya6aIvmd2qq5CrKJN0igd7HoQAK/8L1uFir76r1A==" workbookSaltValue="/bvdPbrAFrYapsz/gOj3Zw==" workbookSpinCount="100000" lockStructure="1"/>
  <bookViews>
    <workbookView xWindow="28680" yWindow="-120" windowWidth="51840" windowHeight="21120" xr2:uid="{71557F68-B7F7-49D9-B7C5-1314FE9E4525}"/>
  </bookViews>
  <sheets>
    <sheet name="Bsp.-Ex.-Es." sheetId="6" r:id="rId1"/>
    <sheet name="Deutsch" sheetId="1" r:id="rId2"/>
    <sheet name="Français" sheetId="4" r:id="rId3"/>
    <sheet name="Italiano" sheetId="5" r:id="rId4"/>
    <sheet name="Dropdowns" sheetId="2" state="hidden" r:id="rId5"/>
  </sheets>
  <definedNames>
    <definedName name="_xlnm.Print_Area" localSheetId="0">'Bsp.-Ex.-Es.'!$A$1:$I$127</definedName>
    <definedName name="_xlnm.Print_Area" localSheetId="1">Deutsch!$A$1:$I$127</definedName>
    <definedName name="_xlnm.Print_Area" localSheetId="2">Français!$A$1:$I$127</definedName>
    <definedName name="_xlnm.Print_Area" localSheetId="3">Italiano!$A$1:$I$127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6" l="1"/>
  <c r="D74" i="6"/>
  <c r="D75" i="6"/>
  <c r="D76" i="6"/>
  <c r="D57" i="6"/>
  <c r="E57" i="6" s="1"/>
  <c r="D58" i="6"/>
  <c r="D59" i="6"/>
  <c r="D60" i="6"/>
  <c r="E60" i="6" s="1"/>
  <c r="D73" i="5"/>
  <c r="D74" i="5"/>
  <c r="E74" i="5" s="1"/>
  <c r="D75" i="5"/>
  <c r="E75" i="5" s="1"/>
  <c r="D76" i="5"/>
  <c r="E76" i="5" s="1"/>
  <c r="D57" i="5"/>
  <c r="D58" i="5"/>
  <c r="E58" i="5" s="1"/>
  <c r="D59" i="5"/>
  <c r="D60" i="5"/>
  <c r="D73" i="4"/>
  <c r="E73" i="4" s="1"/>
  <c r="D74" i="4"/>
  <c r="E74" i="4" s="1"/>
  <c r="D75" i="4"/>
  <c r="D76" i="4"/>
  <c r="D57" i="4"/>
  <c r="D58" i="4"/>
  <c r="D59" i="4"/>
  <c r="E59" i="4" s="1"/>
  <c r="D60" i="4"/>
  <c r="E60" i="4" s="1"/>
  <c r="D73" i="1"/>
  <c r="D74" i="1"/>
  <c r="D75" i="1"/>
  <c r="E75" i="1" s="1"/>
  <c r="D76" i="1"/>
  <c r="E76" i="1" s="1"/>
  <c r="D57" i="1"/>
  <c r="D58" i="1"/>
  <c r="E58" i="1" s="1"/>
  <c r="D59" i="1"/>
  <c r="E59" i="1" s="1"/>
  <c r="D60" i="1"/>
  <c r="E60" i="1" s="1"/>
  <c r="L88" i="1"/>
  <c r="L87" i="1"/>
  <c r="L109" i="5"/>
  <c r="L88" i="5"/>
  <c r="L87" i="5"/>
  <c r="L89" i="4"/>
  <c r="L88" i="4"/>
  <c r="L87" i="4"/>
  <c r="N123" i="4"/>
  <c r="N123" i="5"/>
  <c r="N123" i="1"/>
  <c r="N100" i="4"/>
  <c r="N100" i="5"/>
  <c r="N100" i="1"/>
  <c r="N120" i="4"/>
  <c r="N119" i="4"/>
  <c r="N118" i="4"/>
  <c r="N117" i="4"/>
  <c r="N116" i="4"/>
  <c r="N115" i="4"/>
  <c r="N114" i="4"/>
  <c r="N113" i="4"/>
  <c r="N112" i="4"/>
  <c r="N111" i="4"/>
  <c r="N110" i="4"/>
  <c r="N109" i="4"/>
  <c r="N120" i="5"/>
  <c r="N119" i="5"/>
  <c r="N118" i="5"/>
  <c r="N117" i="5"/>
  <c r="N116" i="5"/>
  <c r="N115" i="5"/>
  <c r="N114" i="5"/>
  <c r="N113" i="5"/>
  <c r="N112" i="5"/>
  <c r="N111" i="5"/>
  <c r="N110" i="5"/>
  <c r="N109" i="5"/>
  <c r="N120" i="1"/>
  <c r="N119" i="1"/>
  <c r="N118" i="1"/>
  <c r="N117" i="1"/>
  <c r="N116" i="1"/>
  <c r="N115" i="1"/>
  <c r="N114" i="1"/>
  <c r="N113" i="1"/>
  <c r="N112" i="1"/>
  <c r="N111" i="1"/>
  <c r="N110" i="1"/>
  <c r="N109" i="1"/>
  <c r="N87" i="4"/>
  <c r="N88" i="4"/>
  <c r="N89" i="4"/>
  <c r="N90" i="4"/>
  <c r="N91" i="4"/>
  <c r="N92" i="4"/>
  <c r="N93" i="4"/>
  <c r="N94" i="4"/>
  <c r="N95" i="4"/>
  <c r="N96" i="4"/>
  <c r="N97" i="4"/>
  <c r="N87" i="5"/>
  <c r="N88" i="5"/>
  <c r="N89" i="5"/>
  <c r="N90" i="5"/>
  <c r="N91" i="5"/>
  <c r="N92" i="5"/>
  <c r="N93" i="5"/>
  <c r="N94" i="5"/>
  <c r="N95" i="5"/>
  <c r="N96" i="5"/>
  <c r="N97" i="5"/>
  <c r="N87" i="1"/>
  <c r="N88" i="1"/>
  <c r="N89" i="1"/>
  <c r="N90" i="1"/>
  <c r="N91" i="1"/>
  <c r="N92" i="1"/>
  <c r="N93" i="1"/>
  <c r="N94" i="1"/>
  <c r="N95" i="1"/>
  <c r="N96" i="1"/>
  <c r="N97" i="1"/>
  <c r="N86" i="4"/>
  <c r="N86" i="5"/>
  <c r="N86" i="1"/>
  <c r="N86" i="6"/>
  <c r="M47" i="4"/>
  <c r="M47" i="5"/>
  <c r="M47" i="1"/>
  <c r="M47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87" i="6"/>
  <c r="N88" i="6"/>
  <c r="N89" i="6"/>
  <c r="N90" i="6"/>
  <c r="N91" i="6"/>
  <c r="N92" i="6"/>
  <c r="N93" i="6"/>
  <c r="N94" i="6"/>
  <c r="N95" i="6"/>
  <c r="N96" i="6"/>
  <c r="N97" i="6"/>
  <c r="L87" i="6"/>
  <c r="L89" i="6"/>
  <c r="L90" i="6"/>
  <c r="L91" i="6"/>
  <c r="L92" i="6"/>
  <c r="L93" i="6"/>
  <c r="L94" i="6"/>
  <c r="L95" i="6"/>
  <c r="L96" i="6"/>
  <c r="L97" i="6"/>
  <c r="L88" i="6"/>
  <c r="L54" i="6"/>
  <c r="G127" i="6"/>
  <c r="P120" i="6"/>
  <c r="L120" i="6"/>
  <c r="P119" i="6"/>
  <c r="L119" i="6"/>
  <c r="P118" i="6"/>
  <c r="L118" i="6"/>
  <c r="P117" i="6"/>
  <c r="L117" i="6"/>
  <c r="P116" i="6"/>
  <c r="L116" i="6"/>
  <c r="P115" i="6"/>
  <c r="L115" i="6"/>
  <c r="P114" i="6"/>
  <c r="L114" i="6"/>
  <c r="P113" i="6"/>
  <c r="L113" i="6"/>
  <c r="P112" i="6"/>
  <c r="L112" i="6"/>
  <c r="P111" i="6"/>
  <c r="L111" i="6"/>
  <c r="P110" i="6"/>
  <c r="L110" i="6"/>
  <c r="P109" i="6"/>
  <c r="L109" i="6"/>
  <c r="G104" i="6"/>
  <c r="O102" i="6"/>
  <c r="O125" i="6" s="1"/>
  <c r="G102" i="6"/>
  <c r="G125" i="6" s="1"/>
  <c r="H125" i="6" s="1"/>
  <c r="G101" i="6"/>
  <c r="G124" i="6" s="1"/>
  <c r="H124" i="6" s="1"/>
  <c r="Q124" i="6" s="1"/>
  <c r="K100" i="6"/>
  <c r="K123" i="6" s="1"/>
  <c r="G100" i="6"/>
  <c r="G123" i="6" s="1"/>
  <c r="H123" i="6" s="1"/>
  <c r="P97" i="6"/>
  <c r="P96" i="6"/>
  <c r="P95" i="6"/>
  <c r="P94" i="6"/>
  <c r="P93" i="6"/>
  <c r="P92" i="6"/>
  <c r="P91" i="6"/>
  <c r="P90" i="6"/>
  <c r="P89" i="6"/>
  <c r="P88" i="6"/>
  <c r="P87" i="6"/>
  <c r="P86" i="6"/>
  <c r="L86" i="6"/>
  <c r="G81" i="6"/>
  <c r="L76" i="6"/>
  <c r="E76" i="6"/>
  <c r="L75" i="6"/>
  <c r="E75" i="6"/>
  <c r="L74" i="6"/>
  <c r="E74" i="6"/>
  <c r="L73" i="6"/>
  <c r="E73" i="6"/>
  <c r="L72" i="6"/>
  <c r="D72" i="6"/>
  <c r="E72" i="6" s="1"/>
  <c r="L71" i="6"/>
  <c r="D71" i="6"/>
  <c r="E71" i="6" s="1"/>
  <c r="L70" i="6"/>
  <c r="D70" i="6"/>
  <c r="E70" i="6" s="1"/>
  <c r="G65" i="6"/>
  <c r="K63" i="6"/>
  <c r="K79" i="6" s="1"/>
  <c r="L60" i="6"/>
  <c r="L59" i="6"/>
  <c r="E59" i="6"/>
  <c r="L58" i="6"/>
  <c r="E58" i="6"/>
  <c r="L57" i="6"/>
  <c r="L56" i="6"/>
  <c r="D56" i="6"/>
  <c r="E56" i="6" s="1"/>
  <c r="L55" i="6"/>
  <c r="D55" i="6"/>
  <c r="E55" i="6" s="1"/>
  <c r="D54" i="6"/>
  <c r="E54" i="6" s="1"/>
  <c r="G49" i="6"/>
  <c r="K47" i="6"/>
  <c r="G26" i="6"/>
  <c r="K24" i="6"/>
  <c r="H124" i="5"/>
  <c r="H123" i="5"/>
  <c r="H100" i="5"/>
  <c r="H101" i="5"/>
  <c r="G127" i="5"/>
  <c r="G124" i="5"/>
  <c r="K123" i="5"/>
  <c r="P120" i="5"/>
  <c r="L120" i="5"/>
  <c r="P119" i="5"/>
  <c r="L119" i="5"/>
  <c r="P118" i="5"/>
  <c r="L118" i="5"/>
  <c r="P117" i="5"/>
  <c r="L117" i="5"/>
  <c r="P116" i="5"/>
  <c r="L116" i="5"/>
  <c r="P115" i="5"/>
  <c r="L115" i="5"/>
  <c r="P114" i="5"/>
  <c r="L114" i="5"/>
  <c r="P113" i="5"/>
  <c r="L113" i="5"/>
  <c r="P112" i="5"/>
  <c r="L112" i="5"/>
  <c r="P111" i="5"/>
  <c r="L111" i="5"/>
  <c r="P110" i="5"/>
  <c r="L110" i="5"/>
  <c r="P109" i="5"/>
  <c r="G104" i="5"/>
  <c r="O102" i="5"/>
  <c r="O125" i="5" s="1"/>
  <c r="G102" i="5"/>
  <c r="H102" i="5" s="1"/>
  <c r="G101" i="5"/>
  <c r="K100" i="5"/>
  <c r="G100" i="5"/>
  <c r="G123" i="5" s="1"/>
  <c r="P97" i="5"/>
  <c r="L97" i="5"/>
  <c r="P96" i="5"/>
  <c r="L96" i="5"/>
  <c r="P95" i="5"/>
  <c r="L95" i="5"/>
  <c r="P94" i="5"/>
  <c r="L94" i="5"/>
  <c r="P93" i="5"/>
  <c r="L93" i="5"/>
  <c r="P92" i="5"/>
  <c r="L92" i="5"/>
  <c r="P91" i="5"/>
  <c r="L91" i="5"/>
  <c r="P90" i="5"/>
  <c r="L90" i="5"/>
  <c r="P89" i="5"/>
  <c r="L89" i="5"/>
  <c r="P88" i="5"/>
  <c r="P87" i="5"/>
  <c r="P86" i="5"/>
  <c r="P102" i="5" s="1"/>
  <c r="P125" i="5" s="1"/>
  <c r="Q125" i="5" s="1"/>
  <c r="L86" i="5"/>
  <c r="L100" i="5" s="1"/>
  <c r="L123" i="5" s="1"/>
  <c r="Q123" i="5" s="1"/>
  <c r="G81" i="5"/>
  <c r="L76" i="5"/>
  <c r="L75" i="5"/>
  <c r="L74" i="5"/>
  <c r="L73" i="5"/>
  <c r="E73" i="5"/>
  <c r="L72" i="5"/>
  <c r="D72" i="5"/>
  <c r="E72" i="5" s="1"/>
  <c r="L71" i="5"/>
  <c r="D71" i="5"/>
  <c r="E71" i="5" s="1"/>
  <c r="L70" i="5"/>
  <c r="D70" i="5"/>
  <c r="E70" i="5" s="1"/>
  <c r="G65" i="5"/>
  <c r="K63" i="5"/>
  <c r="K79" i="5" s="1"/>
  <c r="L60" i="5"/>
  <c r="E60" i="5"/>
  <c r="L59" i="5"/>
  <c r="E59" i="5"/>
  <c r="L58" i="5"/>
  <c r="L57" i="5"/>
  <c r="L63" i="5" s="1"/>
  <c r="L79" i="5" s="1"/>
  <c r="M79" i="5" s="1"/>
  <c r="E57" i="5"/>
  <c r="L56" i="5"/>
  <c r="E56" i="5"/>
  <c r="D56" i="5"/>
  <c r="L55" i="5"/>
  <c r="D55" i="5"/>
  <c r="E55" i="5" s="1"/>
  <c r="L54" i="5"/>
  <c r="D54" i="5"/>
  <c r="E54" i="5" s="1"/>
  <c r="G49" i="5"/>
  <c r="K47" i="5"/>
  <c r="G26" i="5"/>
  <c r="K24" i="5"/>
  <c r="H124" i="4"/>
  <c r="H123" i="4"/>
  <c r="H100" i="4"/>
  <c r="H101" i="4"/>
  <c r="G127" i="4"/>
  <c r="K123" i="4"/>
  <c r="P120" i="4"/>
  <c r="L120" i="4"/>
  <c r="P119" i="4"/>
  <c r="L119" i="4"/>
  <c r="P118" i="4"/>
  <c r="L118" i="4"/>
  <c r="P117" i="4"/>
  <c r="L117" i="4"/>
  <c r="P116" i="4"/>
  <c r="L116" i="4"/>
  <c r="P115" i="4"/>
  <c r="L115" i="4"/>
  <c r="P114" i="4"/>
  <c r="L114" i="4"/>
  <c r="P113" i="4"/>
  <c r="L113" i="4"/>
  <c r="P112" i="4"/>
  <c r="L112" i="4"/>
  <c r="P111" i="4"/>
  <c r="L111" i="4"/>
  <c r="P110" i="4"/>
  <c r="L110" i="4"/>
  <c r="P109" i="4"/>
  <c r="L109" i="4"/>
  <c r="G104" i="4"/>
  <c r="O102" i="4"/>
  <c r="O125" i="4" s="1"/>
  <c r="G102" i="4"/>
  <c r="G125" i="4" s="1"/>
  <c r="H125" i="4" s="1"/>
  <c r="G101" i="4"/>
  <c r="G124" i="4" s="1"/>
  <c r="Q124" i="4" s="1"/>
  <c r="K100" i="4"/>
  <c r="G100" i="4"/>
  <c r="P97" i="4"/>
  <c r="L97" i="4"/>
  <c r="P96" i="4"/>
  <c r="L96" i="4"/>
  <c r="P95" i="4"/>
  <c r="L95" i="4"/>
  <c r="P94" i="4"/>
  <c r="L94" i="4"/>
  <c r="P93" i="4"/>
  <c r="L93" i="4"/>
  <c r="P92" i="4"/>
  <c r="L92" i="4"/>
  <c r="P91" i="4"/>
  <c r="L91" i="4"/>
  <c r="P90" i="4"/>
  <c r="P102" i="4" s="1"/>
  <c r="L90" i="4"/>
  <c r="P89" i="4"/>
  <c r="P88" i="4"/>
  <c r="P87" i="4"/>
  <c r="P86" i="4"/>
  <c r="L86" i="4"/>
  <c r="G81" i="4"/>
  <c r="L76" i="4"/>
  <c r="E76" i="4"/>
  <c r="L75" i="4"/>
  <c r="E75" i="4"/>
  <c r="L74" i="4"/>
  <c r="L73" i="4"/>
  <c r="L72" i="4"/>
  <c r="D72" i="4"/>
  <c r="E72" i="4" s="1"/>
  <c r="L71" i="4"/>
  <c r="D71" i="4"/>
  <c r="E71" i="4" s="1"/>
  <c r="L70" i="4"/>
  <c r="D70" i="4"/>
  <c r="E70" i="4" s="1"/>
  <c r="G65" i="4"/>
  <c r="K63" i="4"/>
  <c r="K79" i="4" s="1"/>
  <c r="L60" i="4"/>
  <c r="L59" i="4"/>
  <c r="L58" i="4"/>
  <c r="E58" i="4"/>
  <c r="L57" i="4"/>
  <c r="E57" i="4"/>
  <c r="L56" i="4"/>
  <c r="L63" i="4" s="1"/>
  <c r="D56" i="4"/>
  <c r="E56" i="4" s="1"/>
  <c r="L55" i="4"/>
  <c r="D55" i="4"/>
  <c r="E55" i="4" s="1"/>
  <c r="L54" i="4"/>
  <c r="D54" i="4"/>
  <c r="E54" i="4" s="1"/>
  <c r="G49" i="4"/>
  <c r="K47" i="4"/>
  <c r="G26" i="4"/>
  <c r="K24" i="4"/>
  <c r="K47" i="1"/>
  <c r="G49" i="1"/>
  <c r="G127" i="1"/>
  <c r="P120" i="1"/>
  <c r="L120" i="1"/>
  <c r="P119" i="1"/>
  <c r="L119" i="1"/>
  <c r="P118" i="1"/>
  <c r="L118" i="1"/>
  <c r="P117" i="1"/>
  <c r="L117" i="1"/>
  <c r="P116" i="1"/>
  <c r="L116" i="1"/>
  <c r="P115" i="1"/>
  <c r="L115" i="1"/>
  <c r="P114" i="1"/>
  <c r="L114" i="1"/>
  <c r="P113" i="1"/>
  <c r="L113" i="1"/>
  <c r="P112" i="1"/>
  <c r="L112" i="1"/>
  <c r="P111" i="1"/>
  <c r="L111" i="1"/>
  <c r="P110" i="1"/>
  <c r="L110" i="1"/>
  <c r="P109" i="1"/>
  <c r="L109" i="1"/>
  <c r="P94" i="1"/>
  <c r="L94" i="1"/>
  <c r="P93" i="1"/>
  <c r="L93" i="1"/>
  <c r="P91" i="1"/>
  <c r="L91" i="1"/>
  <c r="P90" i="1"/>
  <c r="L90" i="1"/>
  <c r="P92" i="1"/>
  <c r="L92" i="1"/>
  <c r="P95" i="1"/>
  <c r="L95" i="1"/>
  <c r="P96" i="1"/>
  <c r="L96" i="1"/>
  <c r="G81" i="1"/>
  <c r="L76" i="1"/>
  <c r="L75" i="1"/>
  <c r="L74" i="1"/>
  <c r="E74" i="1"/>
  <c r="E73" i="1"/>
  <c r="L73" i="1" s="1"/>
  <c r="D72" i="1"/>
  <c r="E72" i="1" s="1"/>
  <c r="L72" i="1" s="1"/>
  <c r="D71" i="1"/>
  <c r="E71" i="1" s="1"/>
  <c r="L71" i="1" s="1"/>
  <c r="D70" i="1"/>
  <c r="E70" i="1" s="1"/>
  <c r="G26" i="1"/>
  <c r="G65" i="1"/>
  <c r="G104" i="1"/>
  <c r="O102" i="1"/>
  <c r="O125" i="1" s="1"/>
  <c r="P97" i="1"/>
  <c r="P89" i="1"/>
  <c r="P88" i="1"/>
  <c r="P87" i="1"/>
  <c r="P86" i="1"/>
  <c r="L97" i="1"/>
  <c r="L89" i="1"/>
  <c r="L86" i="1"/>
  <c r="K100" i="1"/>
  <c r="K123" i="1" s="1"/>
  <c r="G102" i="1"/>
  <c r="H102" i="1" s="1"/>
  <c r="K63" i="1"/>
  <c r="K79" i="1" s="1"/>
  <c r="L59" i="1"/>
  <c r="L60" i="1"/>
  <c r="L58" i="1"/>
  <c r="G101" i="1"/>
  <c r="H101" i="1" s="1"/>
  <c r="G100" i="1"/>
  <c r="H100" i="1" s="1"/>
  <c r="K24" i="1"/>
  <c r="D55" i="1"/>
  <c r="E55" i="1" s="1"/>
  <c r="L55" i="1" s="1"/>
  <c r="D56" i="1"/>
  <c r="E56" i="1" s="1"/>
  <c r="L56" i="1" s="1"/>
  <c r="D54" i="1"/>
  <c r="E54" i="1" s="1"/>
  <c r="L54" i="1" s="1"/>
  <c r="E57" i="1"/>
  <c r="N100" i="6" l="1"/>
  <c r="N123" i="6" s="1"/>
  <c r="L100" i="6"/>
  <c r="L123" i="6" s="1"/>
  <c r="Q123" i="6" s="1"/>
  <c r="G63" i="6"/>
  <c r="H63" i="6" s="1"/>
  <c r="L63" i="6"/>
  <c r="L79" i="6" s="1"/>
  <c r="M79" i="6" s="1"/>
  <c r="P102" i="6"/>
  <c r="P125" i="6" s="1"/>
  <c r="Q125" i="6" s="1"/>
  <c r="H100" i="6"/>
  <c r="H101" i="6"/>
  <c r="H102" i="6"/>
  <c r="H102" i="4"/>
  <c r="Q124" i="5"/>
  <c r="G63" i="5"/>
  <c r="G125" i="5"/>
  <c r="H125" i="5" s="1"/>
  <c r="P125" i="4"/>
  <c r="Q125" i="4" s="1"/>
  <c r="G123" i="4"/>
  <c r="L100" i="4"/>
  <c r="L123" i="4" s="1"/>
  <c r="Q123" i="4" s="1"/>
  <c r="L79" i="4"/>
  <c r="M79" i="4" s="1"/>
  <c r="G63" i="4"/>
  <c r="G125" i="1"/>
  <c r="H125" i="1" s="1"/>
  <c r="G124" i="1"/>
  <c r="H124" i="1" s="1"/>
  <c r="Q124" i="1" s="1"/>
  <c r="G123" i="1"/>
  <c r="H123" i="1" s="1"/>
  <c r="L70" i="1"/>
  <c r="P102" i="1"/>
  <c r="P125" i="1" s="1"/>
  <c r="Q125" i="1" s="1"/>
  <c r="L100" i="1"/>
  <c r="L123" i="1" s="1"/>
  <c r="Q123" i="1" s="1"/>
  <c r="G63" i="1"/>
  <c r="G79" i="1" s="1"/>
  <c r="H79" i="1" s="1"/>
  <c r="L57" i="1"/>
  <c r="L63" i="1" s="1"/>
  <c r="G79" i="6" l="1"/>
  <c r="H79" i="6" s="1"/>
  <c r="H63" i="5"/>
  <c r="G79" i="5"/>
  <c r="H79" i="5" s="1"/>
  <c r="G79" i="4"/>
  <c r="H79" i="4" s="1"/>
  <c r="H63" i="4"/>
  <c r="L79" i="1"/>
  <c r="H63" i="1"/>
  <c r="M79" i="1" l="1"/>
</calcChain>
</file>

<file path=xl/sharedStrings.xml><?xml version="1.0" encoding="utf-8"?>
<sst xmlns="http://schemas.openxmlformats.org/spreadsheetml/2006/main" count="1218" uniqueCount="194">
  <si>
    <t>Tabellarischer Lebenslauf</t>
  </si>
  <si>
    <t>Persönliche Angaben Kandidat / Kandidatin</t>
  </si>
  <si>
    <t>Name:</t>
  </si>
  <si>
    <t>Muster</t>
  </si>
  <si>
    <t xml:space="preserve"> Angaben zu Name / Vorname bitte gemäss amtlichen Dokumenten</t>
  </si>
  <si>
    <t>Vorname:</t>
  </si>
  <si>
    <t>Max</t>
  </si>
  <si>
    <t>Prüfungsschwerpunkt</t>
  </si>
  <si>
    <t>Bildung &amp; Soziales</t>
  </si>
  <si>
    <t xml:space="preserve"> Bitte aus Dropdownliste auswählen</t>
  </si>
  <si>
    <t>Ausbildung</t>
  </si>
  <si>
    <t>Seite 1</t>
  </si>
  <si>
    <t>Zeitraum</t>
  </si>
  <si>
    <t>neueste zuerst</t>
  </si>
  <si>
    <t>WIRD DURCH INTERPRET AUSGEFÜLLT</t>
  </si>
  <si>
    <t>von</t>
  </si>
  <si>
    <t>bis</t>
  </si>
  <si>
    <t>Ausbildung / Abschluss</t>
  </si>
  <si>
    <t>Institution</t>
  </si>
  <si>
    <t>Ort / Land</t>
  </si>
  <si>
    <t>Nachweis akzeptiert 
(ja / nein)</t>
  </si>
  <si>
    <t>Grund für Ablehnung</t>
  </si>
  <si>
    <t>31.6.2009</t>
  </si>
  <si>
    <t>Bachelor Studium Betriebswirtschaft</t>
  </si>
  <si>
    <t>Berner Fachhochschule</t>
  </si>
  <si>
    <t>Musterhausen / Schweiz</t>
  </si>
  <si>
    <t>Kaufmännische Lehre</t>
  </si>
  <si>
    <t>Gewerbebetrieb Mustermann</t>
  </si>
  <si>
    <t>TT/MM/JJJJ</t>
  </si>
  <si>
    <t>Zielvorgabe</t>
  </si>
  <si>
    <t>Ein Abschluss äquivalent zu Sekundarstufe II</t>
  </si>
  <si>
    <t>mind. ein Nachweis anerkannt von INTERPRET</t>
  </si>
  <si>
    <t>Seite 2</t>
  </si>
  <si>
    <t>Vorgaben 
erfüllt / nicht erfüllt</t>
  </si>
  <si>
    <t>Allgemeine Berufserfahrung</t>
  </si>
  <si>
    <t>Pensum in %</t>
  </si>
  <si>
    <t>Automatische Berechnung Dauer in Monaten</t>
  </si>
  <si>
    <t>Automatische Umrechnung in Anz. Monate bei einem 80% Pensum</t>
  </si>
  <si>
    <t>Position</t>
  </si>
  <si>
    <t>Kurzbeschreibung</t>
  </si>
  <si>
    <t>Arbeitgeber</t>
  </si>
  <si>
    <t>Nachweis akzeptiert
(ja / nein)</t>
  </si>
  <si>
    <t>Monate à 80% anerkannt</t>
  </si>
  <si>
    <t>Firma XY</t>
  </si>
  <si>
    <t>Bern, Schweiz</t>
  </si>
  <si>
    <r>
      <t xml:space="preserve">Gemäss Aufstellung Kand.
</t>
    </r>
    <r>
      <rPr>
        <sz val="11"/>
        <color theme="1"/>
        <rFont val="Arial"/>
        <family val="2"/>
      </rPr>
      <t>(Übertrag auf nächste Seite)</t>
    </r>
  </si>
  <si>
    <r>
      <t xml:space="preserve">Abweichung zu Zielvorgaben
</t>
    </r>
    <r>
      <rPr>
        <sz val="11"/>
        <color theme="1"/>
        <rFont val="Arial"/>
        <family val="2"/>
      </rPr>
      <t>(Übertrag auf nächste Seite)</t>
    </r>
  </si>
  <si>
    <t>Anzahl anerkannte Nachweise (Übertrag)</t>
  </si>
  <si>
    <t>Anzahl Monate anerkannte allg. Berufserfahrung (Übertrag)</t>
  </si>
  <si>
    <t>mind. 2 Jahre resp. 24 Monate bei einem Pensum von 80%</t>
  </si>
  <si>
    <t>Zielvorgaben</t>
  </si>
  <si>
    <t>Gemäss Aufstellung Kand.
(inkl. Übertrag von Seite 1)</t>
  </si>
  <si>
    <t>Abweichung zu Zielvorgaben
(inkl. Übertrag von Seite 1)</t>
  </si>
  <si>
    <t>Anzahl anerkannte Nachweise</t>
  </si>
  <si>
    <t>Anzahl Monate anerkannte allg. Berufserfahrung</t>
  </si>
  <si>
    <t>Spezifische Berufserfahrung – Dolmetschen</t>
  </si>
  <si>
    <t>Anzahl Stunden Dolmetschen</t>
  </si>
  <si>
    <t>Davon Konferenz-dolmetschen 
(ganze Stunden)</t>
  </si>
  <si>
    <t>Dolmetschen im Schwerpunktbereich</t>
  </si>
  <si>
    <t>Nachweis Dolmetschen akzeptiert
(ja / nein)</t>
  </si>
  <si>
    <t>Stunden Dolmetschen anerkannt</t>
  </si>
  <si>
    <t>Stunden Konferenzdolmetschen gemäss Nachweisen korrekt angegeben 
(ja / nein)</t>
  </si>
  <si>
    <t xml:space="preserve">Stunden Konferenzdolmetschen </t>
  </si>
  <si>
    <t>Nachweis Schwerpunktbereich akzeptiert
(ja / nein)</t>
  </si>
  <si>
    <t>Stunden im Schwerpunktbereich anerkannt</t>
  </si>
  <si>
    <t>Vermittlungsstelle XY</t>
  </si>
  <si>
    <t>Gesundheit</t>
  </si>
  <si>
    <t>Bitte Schwerpunkt wählen</t>
  </si>
  <si>
    <t>Anzahl anerkannte Nachweise für Dolmetschen (Übertrag)</t>
  </si>
  <si>
    <t>Anzahl Stunden anerkannt für Dolmetschen (Übertrag)</t>
  </si>
  <si>
    <t>Stunden Konferenzdolmetschen (Übertrag)</t>
  </si>
  <si>
    <t>Anzahl anerkannte Nachweise im Prüfungsschwerpunkt (Übertrag)</t>
  </si>
  <si>
    <t>Anzahl Stunden anerkannt im Prüfungsschwerpunkt (Übertrag)</t>
  </si>
  <si>
    <t>mind. 500 Stunden Dolmetscherfahrung insgesamt</t>
  </si>
  <si>
    <t>max. 150 Stunden Konferenzdolmetschen</t>
  </si>
  <si>
    <t>mind. 250 Stunden im Prüfungsschwerpunkt</t>
  </si>
  <si>
    <t>Anzahl anerkannte Nachweise für Dolmetschen</t>
  </si>
  <si>
    <t>Anzahl Stunden anerkannt für Dolmetschen</t>
  </si>
  <si>
    <t>Anzahl anerkannte Nachweise im Prüfungsschwerpunkt</t>
  </si>
  <si>
    <t>Anzahl Stunden anerkannt im Prüfungsschwerpunkt</t>
  </si>
  <si>
    <t>Dolmetscherfahrung insgesamt</t>
  </si>
  <si>
    <t>Stunden im Konferenzdolmetschen</t>
  </si>
  <si>
    <t>Stunden im Prüfungsschwerpunkt</t>
  </si>
  <si>
    <t>Neueste zuerst</t>
  </si>
  <si>
    <t>Zielvorgabe 
(gemäss Ziff. 3.31 a) PO)</t>
  </si>
  <si>
    <t>Zielvorgabe 
(gemäss Ziff. 3.31 b) PO)</t>
  </si>
  <si>
    <t>Zielvorgaben
(gemäss Ziff. 3.31 b) PO)</t>
  </si>
  <si>
    <t>Zielvorgaben 
(gemäss Ziff. 3.31 b) und c) PO)</t>
  </si>
  <si>
    <t>Curriculum vitae sous forme tabulaire</t>
  </si>
  <si>
    <t>Informations personelles du candidat / de la candidate</t>
  </si>
  <si>
    <t>Nom:</t>
  </si>
  <si>
    <t xml:space="preserve"> Nom / Prénom conformément aux documents officiels</t>
  </si>
  <si>
    <t>Prénom:</t>
  </si>
  <si>
    <t>Spécialisation choisi pour l'examen:</t>
  </si>
  <si>
    <t>Veuillez choisir la spécialisation</t>
  </si>
  <si>
    <t xml:space="preserve"> Veuillez sélectionner la spécialisation dans la liste déroulante</t>
  </si>
  <si>
    <t>Formation</t>
  </si>
  <si>
    <t>Page 1</t>
  </si>
  <si>
    <t>Période</t>
  </si>
  <si>
    <t>les plus récents en premier</t>
  </si>
  <si>
    <t>du</t>
  </si>
  <si>
    <t>à</t>
  </si>
  <si>
    <t>Formation / Diplôme</t>
  </si>
  <si>
    <t>Lieu / pays</t>
  </si>
  <si>
    <t>Objectif fixé 
(selon ch. 3.31, a), règlement d'examen)</t>
  </si>
  <si>
    <t>une formation professionnelle de degré secondaire II  ou une formation équivalente</t>
  </si>
  <si>
    <t>page 2</t>
  </si>
  <si>
    <t>Lieu / Pays</t>
  </si>
  <si>
    <t>Objectif fixé  
(selon ch. 3.31, a), règlement d'examen)</t>
  </si>
  <si>
    <t>Expérience professionelle génerale</t>
  </si>
  <si>
    <t>Taux d'occupation en %</t>
  </si>
  <si>
    <t>Calcul automatique de la durée en mois</t>
  </si>
  <si>
    <t>Conversion automatique en nombre de mois pour un taux d’occupation de 80 %</t>
  </si>
  <si>
    <t>Brève description</t>
  </si>
  <si>
    <t>Employeur</t>
  </si>
  <si>
    <t>Objectif fixé 
(selon ch. 3.31, b), règlement d'examen)</t>
  </si>
  <si>
    <r>
      <t xml:space="preserve">Selon le récapitulatif du/de la candidat·e
</t>
    </r>
    <r>
      <rPr>
        <sz val="11"/>
        <color theme="1"/>
        <rFont val="Arial"/>
        <family val="2"/>
      </rPr>
      <t>(report à la page suivante)</t>
    </r>
  </si>
  <si>
    <r>
      <t xml:space="preserve">Écart par rapport aux objectifs fixés
</t>
    </r>
    <r>
      <rPr>
        <sz val="11"/>
        <color theme="1"/>
        <rFont val="Arial"/>
        <family val="2"/>
      </rPr>
      <t>(report à la page suivante)</t>
    </r>
  </si>
  <si>
    <t>au moins 2 ans, resp. 24 mois, à un taux d’activité de 80 %</t>
  </si>
  <si>
    <r>
      <t xml:space="preserve">Selon le récapitulatif du/de la candidat·e
</t>
    </r>
    <r>
      <rPr>
        <sz val="11"/>
        <color theme="1"/>
        <rFont val="Arial"/>
        <family val="2"/>
      </rPr>
      <t>(y compris le report de la page précédente)</t>
    </r>
  </si>
  <si>
    <r>
      <t xml:space="preserve">Écart par rapport aux objectifs fixés
</t>
    </r>
    <r>
      <rPr>
        <sz val="11"/>
        <color theme="1"/>
        <rFont val="Arial"/>
        <family val="2"/>
      </rPr>
      <t>(y compris le report de la page précédente)</t>
    </r>
  </si>
  <si>
    <t>Expérience professionnelle spécifique en interprétariat</t>
  </si>
  <si>
    <t>page 1</t>
  </si>
  <si>
    <t>interprétariat dans la domaine de la spécialisation choisi pour l'examen</t>
  </si>
  <si>
    <t>Nombre d’heures d’interprétariat</t>
  </si>
  <si>
    <t>Dont interprétariat de conférence (heures entières)</t>
  </si>
  <si>
    <t>Objectif fixé 
(selon ch. 3.31, b) et c), règlement d'examen)</t>
  </si>
  <si>
    <t>au moins 500 heures d’expérience en interprétariat au total</t>
  </si>
  <si>
    <t>max. 150 heures d’interprétariat de conférence</t>
  </si>
  <si>
    <t>au moins 250 heures dans le domaine principal d’examen</t>
  </si>
  <si>
    <t>interprétariat dans la domaine de la spécialisation</t>
  </si>
  <si>
    <t>Curriculum vitae in forma tabellare</t>
  </si>
  <si>
    <t>Dati personali candidata / candidato</t>
  </si>
  <si>
    <t>Cognome:</t>
  </si>
  <si>
    <t xml:space="preserve"> Cognome / Nome conformemente ai documenti ufficiali</t>
  </si>
  <si>
    <t>Nome:</t>
  </si>
  <si>
    <t>Settore chiave per l’esame:</t>
  </si>
  <si>
    <t>Selezionare il settore chiave</t>
  </si>
  <si>
    <t xml:space="preserve"> Selezionare il settore chiave scelto per l'esame dalla lista a discesa</t>
  </si>
  <si>
    <t>Formazione</t>
  </si>
  <si>
    <t>pagina 1</t>
  </si>
  <si>
    <t>Periodo</t>
  </si>
  <si>
    <t>più recenti prima</t>
  </si>
  <si>
    <t>dal</t>
  </si>
  <si>
    <t>al</t>
  </si>
  <si>
    <t>Formazione / titolo conseguito</t>
  </si>
  <si>
    <t>Instituzione</t>
  </si>
  <si>
    <t>Luogo / Paese</t>
  </si>
  <si>
    <t>Obiettivo prefissato 
(punto 3.31 a), regolamente d'esame)</t>
  </si>
  <si>
    <t>Formazione generale o professionale di livello secondario II della durata di almeno tre anni  o di un analogo percorso formativo</t>
  </si>
  <si>
    <t>pagina 2</t>
  </si>
  <si>
    <t xml:space="preserve">Obiettivo prefissato 
(punto 3.31 a), regolamente d'esame) </t>
  </si>
  <si>
    <t>Esperienza professionale generale</t>
  </si>
  <si>
    <t>Grado di occupazione in %</t>
  </si>
  <si>
    <t>Calcolo automatico della durata in mesi</t>
  </si>
  <si>
    <t>Conversione automatica in numero di mesi con un grado d’occupazione dell’ 80 %</t>
  </si>
  <si>
    <t>Positione</t>
  </si>
  <si>
    <t>Breve descrizione</t>
  </si>
  <si>
    <t>Datore di lavoro</t>
  </si>
  <si>
    <t>Obiettivi prefissati 
(punto 3.31, b) regolamente d'esame)</t>
  </si>
  <si>
    <r>
      <t xml:space="preserve">Secondo il riepilogo della/del candidata/o
</t>
    </r>
    <r>
      <rPr>
        <sz val="11"/>
        <color theme="1"/>
        <rFont val="Arial"/>
        <family val="2"/>
      </rPr>
      <t>(riporto alla pagina successiva)</t>
    </r>
  </si>
  <si>
    <r>
      <t xml:space="preserve">Scostamento rispetto 
</t>
    </r>
    <r>
      <rPr>
        <sz val="11"/>
        <color theme="1"/>
        <rFont val="Arial"/>
        <family val="2"/>
      </rPr>
      <t>(riporto alla pagina successiva)</t>
    </r>
  </si>
  <si>
    <t>almeno 2 anni, ossia 24 mesi, con una grado d'occupazione dell’80 %</t>
  </si>
  <si>
    <r>
      <t xml:space="preserve">Secondo il riepilogo della/del candidata/o
</t>
    </r>
    <r>
      <rPr>
        <sz val="11"/>
        <color theme="1"/>
        <rFont val="Arial"/>
        <family val="2"/>
      </rPr>
      <t>(incluso il riporto della pagina precedente)</t>
    </r>
  </si>
  <si>
    <r>
      <t xml:space="preserve">Scostamento rispetto 
</t>
    </r>
    <r>
      <rPr>
        <sz val="11"/>
        <color theme="1"/>
        <rFont val="Arial"/>
        <family val="2"/>
      </rPr>
      <t>(incluso il riporto della pagina precedente)</t>
    </r>
  </si>
  <si>
    <t>Esperienza professionale specifica nell’interpretariato</t>
  </si>
  <si>
    <t>interpretariato nel settore chiave</t>
  </si>
  <si>
    <t>Numero di ore di interpretariato</t>
  </si>
  <si>
    <t>Di cui interpretariato di conferenza (ore intere)</t>
  </si>
  <si>
    <t>Obiettivi prefissati 
(punto 3.31, b) e c) regolamente d'esame)</t>
  </si>
  <si>
    <t>almeno 500 ore di esperienza complessiva nell’interpretariato</t>
  </si>
  <si>
    <t>massimo 150 ore di interpretariato di conferenza</t>
  </si>
  <si>
    <t>almeno 250 ore nell’ambito principale d’esame</t>
  </si>
  <si>
    <t>d</t>
  </si>
  <si>
    <t>f</t>
  </si>
  <si>
    <t>i</t>
  </si>
  <si>
    <t>Spécialisation choisi pour l'examen</t>
  </si>
  <si>
    <t>Ambito principale d’esame</t>
  </si>
  <si>
    <t>Asyl &amp; Justiz</t>
  </si>
  <si>
    <t>Asile &amp; Justice</t>
  </si>
  <si>
    <t>Asilo &amp; Giustizia</t>
  </si>
  <si>
    <t>Formazione &amp; sociale</t>
  </si>
  <si>
    <t>Santé</t>
  </si>
  <si>
    <t>Salute</t>
  </si>
  <si>
    <t>Nachweis akzeptiert</t>
  </si>
  <si>
    <t>ja</t>
  </si>
  <si>
    <t>nein</t>
  </si>
  <si>
    <t>Mitarbeiter</t>
  </si>
  <si>
    <t>Firma AB</t>
  </si>
  <si>
    <t>Firma CD</t>
  </si>
  <si>
    <t>Firma EF</t>
  </si>
  <si>
    <t>Formation &amp; social</t>
  </si>
  <si>
    <t>Zürich, Schweiz</t>
  </si>
  <si>
    <t>Firma 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</si>
</sst>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\-#,##0\ "/>
    <numFmt numFmtId="165" formatCode="0.0"/>
  </numFmts>
  <fonts count="2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9"/>
      <color rgb="FFC00000"/>
      <name val="Arial"/>
      <family val="2"/>
    </font>
    <font>
      <sz val="8"/>
      <color theme="0" tint="-0.499984740745262"/>
      <name val="Arial"/>
      <family val="2"/>
    </font>
    <font>
      <i/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color rgb="FFFF0000"/>
      <name val="Arial"/>
      <family val="2"/>
    </font>
    <font>
      <b/>
      <i/>
      <sz val="11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theme="0" tint="-0.24994659260841701"/>
      </bottom>
      <diagonal/>
    </border>
    <border>
      <left style="thick">
        <color rgb="FFC00000"/>
      </left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rgb="FFC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ck">
        <color auto="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/>
      <bottom style="thin">
        <color theme="0" tint="-0.24994659260841701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ck">
        <color rgb="FFC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3" borderId="0" xfId="0" applyFill="1"/>
    <xf numFmtId="0" fontId="7" fillId="0" borderId="0" xfId="0" applyFont="1"/>
    <xf numFmtId="0" fontId="0" fillId="0" borderId="0" xfId="0" applyAlignment="1">
      <alignment horizontal="left" vertical="top" wrapText="1"/>
    </xf>
    <xf numFmtId="0" fontId="0" fillId="3" borderId="0" xfId="0" applyFill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center" vertical="top" wrapText="1"/>
    </xf>
    <xf numFmtId="0" fontId="0" fillId="3" borderId="2" xfId="0" applyFill="1" applyBorder="1"/>
    <xf numFmtId="0" fontId="0" fillId="3" borderId="18" xfId="0" applyFill="1" applyBorder="1"/>
    <xf numFmtId="165" fontId="1" fillId="4" borderId="18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top" wrapText="1"/>
      <protection locked="0"/>
    </xf>
    <xf numFmtId="0" fontId="0" fillId="4" borderId="23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>
      <alignment vertical="top" wrapText="1"/>
    </xf>
    <xf numFmtId="0" fontId="10" fillId="4" borderId="20" xfId="0" applyFont="1" applyFill="1" applyBorder="1" applyAlignment="1" applyProtection="1">
      <alignment horizontal="center" vertical="top" wrapText="1"/>
      <protection locked="0"/>
    </xf>
    <xf numFmtId="0" fontId="10" fillId="4" borderId="12" xfId="0" applyFont="1" applyFill="1" applyBorder="1" applyAlignment="1" applyProtection="1">
      <alignment horizontal="left" wrapText="1"/>
      <protection locked="0"/>
    </xf>
    <xf numFmtId="0" fontId="10" fillId="4" borderId="23" xfId="0" applyFont="1" applyFill="1" applyBorder="1" applyAlignment="1" applyProtection="1">
      <alignment horizontal="center" vertical="top" wrapText="1"/>
      <protection locked="0"/>
    </xf>
    <xf numFmtId="0" fontId="10" fillId="4" borderId="13" xfId="0" applyFont="1" applyFill="1" applyBorder="1" applyAlignment="1" applyProtection="1">
      <alignment horizontal="left" wrapText="1"/>
      <protection locked="0"/>
    </xf>
    <xf numFmtId="0" fontId="10" fillId="0" borderId="25" xfId="0" applyFont="1" applyBorder="1"/>
    <xf numFmtId="0" fontId="10" fillId="0" borderId="0" xfId="0" applyFont="1"/>
    <xf numFmtId="0" fontId="9" fillId="4" borderId="24" xfId="0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0" fontId="10" fillId="3" borderId="0" xfId="0" applyFont="1" applyFill="1"/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/>
    </xf>
    <xf numFmtId="165" fontId="9" fillId="4" borderId="2" xfId="0" applyNumberFormat="1" applyFont="1" applyFill="1" applyBorder="1" applyAlignment="1">
      <alignment horizontal="center" vertical="center"/>
    </xf>
    <xf numFmtId="0" fontId="10" fillId="3" borderId="22" xfId="0" applyFont="1" applyFill="1" applyBorder="1"/>
    <xf numFmtId="0" fontId="10" fillId="3" borderId="2" xfId="0" applyFont="1" applyFill="1" applyBorder="1"/>
    <xf numFmtId="0" fontId="9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6" borderId="0" xfId="0" applyFont="1" applyFill="1" applyAlignment="1">
      <alignment vertical="center" wrapText="1"/>
    </xf>
    <xf numFmtId="0" fontId="0" fillId="6" borderId="9" xfId="0" applyFill="1" applyBorder="1"/>
    <xf numFmtId="0" fontId="0" fillId="6" borderId="4" xfId="0" applyFill="1" applyBorder="1"/>
    <xf numFmtId="0" fontId="0" fillId="6" borderId="3" xfId="0" applyFill="1" applyBorder="1"/>
    <xf numFmtId="0" fontId="0" fillId="6" borderId="7" xfId="0" applyFill="1" applyBorder="1"/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top" wrapText="1"/>
    </xf>
    <xf numFmtId="0" fontId="9" fillId="6" borderId="22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9" fillId="6" borderId="18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wrapText="1"/>
    </xf>
    <xf numFmtId="0" fontId="0" fillId="0" borderId="13" xfId="0" applyBorder="1" applyAlignment="1" applyProtection="1">
      <alignment vertical="top" wrapText="1"/>
      <protection locked="0"/>
    </xf>
    <xf numFmtId="0" fontId="10" fillId="4" borderId="13" xfId="0" applyFont="1" applyFill="1" applyBorder="1" applyAlignment="1" applyProtection="1">
      <alignment horizontal="center" vertical="top" wrapText="1"/>
      <protection locked="0"/>
    </xf>
    <xf numFmtId="0" fontId="15" fillId="7" borderId="2" xfId="0" applyFont="1" applyFill="1" applyBorder="1" applyAlignment="1">
      <alignment horizontal="center" vertical="center"/>
    </xf>
    <xf numFmtId="164" fontId="16" fillId="7" borderId="2" xfId="1" applyNumberFormat="1" applyFon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center" wrapText="1"/>
    </xf>
    <xf numFmtId="165" fontId="1" fillId="7" borderId="2" xfId="0" applyNumberFormat="1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center" vertical="top" wrapText="1"/>
      <protection locked="0"/>
    </xf>
    <xf numFmtId="165" fontId="0" fillId="7" borderId="31" xfId="0" applyNumberFormat="1" applyFill="1" applyBorder="1" applyAlignment="1">
      <alignment horizontal="center" vertical="top" wrapText="1"/>
    </xf>
    <xf numFmtId="0" fontId="0" fillId="0" borderId="31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0" fillId="4" borderId="33" xfId="0" applyFont="1" applyFill="1" applyBorder="1" applyAlignment="1" applyProtection="1">
      <alignment horizontal="center" vertical="top" wrapText="1"/>
      <protection locked="0"/>
    </xf>
    <xf numFmtId="0" fontId="10" fillId="4" borderId="17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0" fillId="3" borderId="27" xfId="0" applyFill="1" applyBorder="1"/>
    <xf numFmtId="165" fontId="9" fillId="4" borderId="35" xfId="0" applyNumberFormat="1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18" fillId="0" borderId="0" xfId="0" applyFont="1" applyAlignment="1">
      <alignment vertical="center"/>
    </xf>
    <xf numFmtId="0" fontId="3" fillId="8" borderId="0" xfId="0" applyFont="1" applyFill="1" applyAlignment="1">
      <alignment vertical="center"/>
    </xf>
    <xf numFmtId="0" fontId="0" fillId="8" borderId="0" xfId="0" applyFill="1"/>
    <xf numFmtId="0" fontId="0" fillId="0" borderId="0" xfId="0" applyProtection="1"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4" borderId="20" xfId="0" applyFill="1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center" vertical="top" wrapText="1"/>
      <protection locked="0"/>
    </xf>
    <xf numFmtId="165" fontId="0" fillId="7" borderId="30" xfId="0" applyNumberFormat="1" applyFill="1" applyBorder="1" applyAlignment="1">
      <alignment horizontal="center" vertical="top" wrapText="1"/>
    </xf>
    <xf numFmtId="0" fontId="0" fillId="0" borderId="3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top" wrapText="1"/>
    </xf>
    <xf numFmtId="0" fontId="1" fillId="5" borderId="22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top" wrapText="1"/>
    </xf>
    <xf numFmtId="164" fontId="16" fillId="7" borderId="2" xfId="1" applyNumberFormat="1" applyFont="1" applyFill="1" applyBorder="1" applyAlignment="1">
      <alignment horizontal="center" vertical="center" wrapText="1"/>
    </xf>
    <xf numFmtId="164" fontId="15" fillId="7" borderId="2" xfId="1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center" vertical="top" wrapText="1"/>
    </xf>
    <xf numFmtId="0" fontId="0" fillId="6" borderId="7" xfId="0" applyFill="1" applyBorder="1" applyAlignment="1">
      <alignment vertical="top"/>
    </xf>
    <xf numFmtId="0" fontId="1" fillId="6" borderId="8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vertical="top"/>
    </xf>
    <xf numFmtId="0" fontId="0" fillId="6" borderId="4" xfId="0" applyFill="1" applyBorder="1" applyAlignment="1">
      <alignment vertical="top"/>
    </xf>
    <xf numFmtId="0" fontId="0" fillId="6" borderId="3" xfId="0" applyFill="1" applyBorder="1" applyAlignment="1">
      <alignment vertical="top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17" fillId="6" borderId="7" xfId="0" applyFont="1" applyFill="1" applyBorder="1" applyAlignment="1">
      <alignment horizontal="center" vertical="top" wrapText="1"/>
    </xf>
    <xf numFmtId="14" fontId="0" fillId="0" borderId="13" xfId="0" applyNumberFormat="1" applyBorder="1" applyAlignment="1" applyProtection="1">
      <alignment horizontal="left" vertical="top" wrapText="1"/>
      <protection locked="0"/>
    </xf>
    <xf numFmtId="14" fontId="0" fillId="0" borderId="12" xfId="0" applyNumberFormat="1" applyBorder="1" applyAlignment="1" applyProtection="1">
      <alignment horizontal="left" vertical="center" wrapText="1"/>
      <protection locked="0"/>
    </xf>
    <xf numFmtId="14" fontId="0" fillId="0" borderId="13" xfId="0" applyNumberFormat="1" applyBorder="1" applyAlignment="1" applyProtection="1">
      <alignment horizontal="left" vertical="center" wrapText="1"/>
      <protection locked="0"/>
    </xf>
    <xf numFmtId="14" fontId="0" fillId="0" borderId="12" xfId="0" applyNumberFormat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165" fontId="10" fillId="7" borderId="12" xfId="0" applyNumberFormat="1" applyFont="1" applyFill="1" applyBorder="1" applyAlignment="1">
      <alignment horizontal="center" vertical="top" wrapText="1"/>
    </xf>
    <xf numFmtId="165" fontId="10" fillId="7" borderId="13" xfId="0" applyNumberFormat="1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horizontal="center" vertical="top" wrapText="1"/>
    </xf>
    <xf numFmtId="0" fontId="10" fillId="7" borderId="13" xfId="0" applyFont="1" applyFill="1" applyBorder="1" applyAlignment="1">
      <alignment horizontal="center" vertical="top" wrapText="1"/>
    </xf>
    <xf numFmtId="165" fontId="9" fillId="4" borderId="18" xfId="0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vertical="top" wrapText="1"/>
    </xf>
    <xf numFmtId="0" fontId="20" fillId="6" borderId="7" xfId="0" applyFont="1" applyFill="1" applyBorder="1" applyAlignment="1">
      <alignment vertical="top" wrapText="1"/>
    </xf>
    <xf numFmtId="0" fontId="19" fillId="6" borderId="7" xfId="0" applyFont="1" applyFill="1" applyBorder="1" applyAlignment="1">
      <alignment vertical="top" wrapText="1"/>
    </xf>
    <xf numFmtId="0" fontId="0" fillId="0" borderId="3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21" fillId="6" borderId="3" xfId="0" applyFont="1" applyFill="1" applyBorder="1" applyAlignment="1">
      <alignment horizontal="left" vertical="top" wrapText="1"/>
    </xf>
    <xf numFmtId="0" fontId="21" fillId="6" borderId="9" xfId="0" applyFont="1" applyFill="1" applyBorder="1" applyAlignment="1">
      <alignment horizontal="left" vertical="top" wrapText="1"/>
    </xf>
    <xf numFmtId="0" fontId="1" fillId="4" borderId="28" xfId="0" applyFont="1" applyFill="1" applyBorder="1" applyAlignment="1" applyProtection="1">
      <alignment horizontal="center" vertical="center" wrapText="1"/>
      <protection locked="0"/>
    </xf>
    <xf numFmtId="0" fontId="1" fillId="4" borderId="32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4" borderId="13" xfId="0" applyFill="1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left" vertical="top" wrapText="1"/>
      <protection locked="0"/>
    </xf>
    <xf numFmtId="0" fontId="10" fillId="4" borderId="17" xfId="0" applyFont="1" applyFill="1" applyBorder="1" applyAlignment="1" applyProtection="1">
      <alignment horizontal="left" vertical="top" wrapText="1"/>
      <protection locked="0"/>
    </xf>
    <xf numFmtId="0" fontId="8" fillId="5" borderId="36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/>
    </xf>
    <xf numFmtId="0" fontId="1" fillId="6" borderId="8" xfId="0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0" fillId="0" borderId="30" xfId="0" applyBorder="1" applyAlignment="1" applyProtection="1">
      <alignment horizontal="left" vertical="center" wrapText="1"/>
      <protection locked="0"/>
    </xf>
    <xf numFmtId="0" fontId="12" fillId="6" borderId="18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left" vertical="top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1" fillId="6" borderId="10" xfId="0" applyFont="1" applyFill="1" applyBorder="1" applyAlignment="1">
      <alignment horizontal="left" vertical="top" wrapText="1"/>
    </xf>
    <xf numFmtId="0" fontId="0" fillId="0" borderId="30" xfId="0" applyBorder="1" applyAlignment="1" applyProtection="1">
      <alignment horizontal="left" vertical="top" wrapText="1"/>
      <protection locked="0"/>
    </xf>
    <xf numFmtId="0" fontId="1" fillId="6" borderId="0" xfId="0" applyFont="1" applyFill="1" applyAlignment="1">
      <alignment horizontal="left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5" fillId="6" borderId="21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0" fillId="4" borderId="12" xfId="0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 wrapText="1"/>
    </xf>
    <xf numFmtId="0" fontId="20" fillId="6" borderId="2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0" fillId="6" borderId="8" xfId="0" applyFont="1" applyFill="1" applyBorder="1" applyAlignment="1">
      <alignment horizontal="center" vertical="top" wrapText="1"/>
    </xf>
    <xf numFmtId="0" fontId="22" fillId="6" borderId="3" xfId="0" applyFont="1" applyFill="1" applyBorder="1" applyAlignment="1">
      <alignment horizontal="left" vertical="top" wrapText="1"/>
    </xf>
    <xf numFmtId="0" fontId="22" fillId="6" borderId="9" xfId="0" applyFont="1" applyFill="1" applyBorder="1" applyAlignment="1">
      <alignment horizontal="left" vertical="top" wrapText="1"/>
    </xf>
    <xf numFmtId="0" fontId="22" fillId="6" borderId="18" xfId="0" applyFont="1" applyFill="1" applyBorder="1" applyAlignment="1">
      <alignment horizontal="left" vertical="top" wrapText="1"/>
    </xf>
    <xf numFmtId="0" fontId="22" fillId="6" borderId="32" xfId="0" applyFont="1" applyFill="1" applyBorder="1" applyAlignment="1">
      <alignment horizontal="left" vertical="top" wrapText="1"/>
    </xf>
    <xf numFmtId="0" fontId="22" fillId="6" borderId="19" xfId="0" applyFont="1" applyFill="1" applyBorder="1" applyAlignment="1">
      <alignment horizontal="left" vertical="top" wrapText="1"/>
    </xf>
    <xf numFmtId="0" fontId="22" fillId="6" borderId="3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CCCC"/>
      <color rgb="FFFFF3F3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1573-FEFC-44B5-8D3A-0E5167702356}">
  <sheetPr>
    <pageSetUpPr fitToPage="1"/>
  </sheetPr>
  <dimension ref="A1:R127"/>
  <sheetViews>
    <sheetView showGridLines="0" tabSelected="1" zoomScale="90" zoomScaleNormal="90" workbookViewId="0">
      <selection activeCell="H71" sqref="H71"/>
    </sheetView>
  </sheetViews>
  <sheetFormatPr baseColWidth="10" defaultColWidth="11" defaultRowHeight="14" x14ac:dyDescent="0.3"/>
  <cols>
    <col min="1" max="1" width="13.25" customWidth="1"/>
    <col min="2" max="2" width="10.83203125" customWidth="1"/>
    <col min="3" max="3" width="12.58203125" customWidth="1"/>
    <col min="4" max="4" width="13" customWidth="1"/>
    <col min="5" max="5" width="14.25" customWidth="1"/>
    <col min="6" max="7" width="28.83203125" customWidth="1"/>
    <col min="8" max="8" width="31.25" customWidth="1"/>
    <col min="9" max="9" width="26" customWidth="1"/>
    <col min="10" max="10" width="1.33203125" hidden="1" customWidth="1"/>
    <col min="11" max="11" width="15.83203125" hidden="1" customWidth="1"/>
    <col min="12" max="12" width="21.5" hidden="1" customWidth="1"/>
    <col min="13" max="13" width="20.75" hidden="1" customWidth="1"/>
    <col min="14" max="14" width="12.5" hidden="1" customWidth="1"/>
    <col min="15" max="15" width="13.25" hidden="1" customWidth="1"/>
    <col min="16" max="16" width="12.58203125" hidden="1" customWidth="1"/>
    <col min="17" max="17" width="11.58203125" hidden="1" customWidth="1"/>
    <col min="18" max="18" width="12.33203125" hidden="1" customWidth="1"/>
  </cols>
  <sheetData>
    <row r="1" spans="1:13" ht="30" x14ac:dyDescent="0.3">
      <c r="A1" s="40" t="s">
        <v>0</v>
      </c>
      <c r="B1" s="1"/>
      <c r="C1" s="1"/>
      <c r="K1" s="13"/>
      <c r="L1" s="13"/>
    </row>
    <row r="2" spans="1:13" ht="23" x14ac:dyDescent="0.3">
      <c r="B2" s="2"/>
      <c r="C2" s="2"/>
    </row>
    <row r="3" spans="1:13" s="8" customFormat="1" ht="21.65" customHeight="1" x14ac:dyDescent="0.3">
      <c r="A3" s="39" t="s">
        <v>1</v>
      </c>
    </row>
    <row r="4" spans="1:13" ht="25" customHeight="1" x14ac:dyDescent="0.3">
      <c r="A4" s="41" t="s">
        <v>2</v>
      </c>
      <c r="B4" s="41"/>
      <c r="C4" s="163" t="s">
        <v>3</v>
      </c>
      <c r="D4" s="164"/>
      <c r="E4" s="164"/>
      <c r="F4" s="165"/>
      <c r="G4" s="82" t="s">
        <v>4</v>
      </c>
      <c r="H4" s="8"/>
      <c r="I4" s="8"/>
      <c r="J4" s="8"/>
      <c r="K4" s="8"/>
    </row>
    <row r="5" spans="1:13" ht="25" customHeight="1" x14ac:dyDescent="0.3">
      <c r="A5" s="41" t="s">
        <v>5</v>
      </c>
      <c r="B5" s="41"/>
      <c r="C5" s="166" t="s">
        <v>6</v>
      </c>
      <c r="D5" s="167"/>
      <c r="E5" s="167"/>
      <c r="F5" s="168"/>
    </row>
    <row r="6" spans="1:13" ht="25" customHeight="1" x14ac:dyDescent="0.35">
      <c r="A6" s="171" t="s">
        <v>7</v>
      </c>
      <c r="B6" s="171"/>
      <c r="C6" s="166" t="s">
        <v>8</v>
      </c>
      <c r="D6" s="167"/>
      <c r="E6" s="167"/>
      <c r="F6" s="168"/>
      <c r="G6" s="81" t="s">
        <v>9</v>
      </c>
    </row>
    <row r="8" spans="1:13" ht="23" x14ac:dyDescent="0.3">
      <c r="A8" s="83" t="s">
        <v>10</v>
      </c>
      <c r="B8" s="83"/>
      <c r="C8" s="83"/>
      <c r="D8" s="84"/>
      <c r="E8" s="84"/>
      <c r="F8" s="84"/>
      <c r="G8" s="84"/>
      <c r="H8" s="84"/>
      <c r="I8" s="84"/>
      <c r="K8" s="84"/>
      <c r="L8" s="84"/>
      <c r="M8" s="84"/>
    </row>
    <row r="9" spans="1:13" x14ac:dyDescent="0.3">
      <c r="A9" t="s">
        <v>11</v>
      </c>
    </row>
    <row r="10" spans="1:13" x14ac:dyDescent="0.3">
      <c r="A10" s="147" t="s">
        <v>12</v>
      </c>
      <c r="B10" s="148"/>
      <c r="C10" s="136" t="s">
        <v>13</v>
      </c>
      <c r="D10" s="137"/>
      <c r="E10" s="112"/>
      <c r="F10" s="113"/>
      <c r="G10" s="114"/>
      <c r="H10" s="113"/>
      <c r="I10" s="110"/>
      <c r="K10" s="178" t="s">
        <v>14</v>
      </c>
      <c r="L10" s="179"/>
      <c r="M10" s="180"/>
    </row>
    <row r="11" spans="1:13" ht="41.5" customHeight="1" x14ac:dyDescent="0.3">
      <c r="A11" s="106" t="s">
        <v>15</v>
      </c>
      <c r="B11" s="107" t="s">
        <v>16</v>
      </c>
      <c r="C11" s="151" t="s">
        <v>17</v>
      </c>
      <c r="D11" s="169"/>
      <c r="E11" s="169"/>
      <c r="F11" s="152"/>
      <c r="G11" s="151" t="s">
        <v>18</v>
      </c>
      <c r="H11" s="152"/>
      <c r="I11" s="108" t="s">
        <v>19</v>
      </c>
      <c r="K11" s="19" t="s">
        <v>20</v>
      </c>
      <c r="L11" s="181" t="s">
        <v>21</v>
      </c>
      <c r="M11" s="182"/>
    </row>
    <row r="12" spans="1:13" ht="30" customHeight="1" x14ac:dyDescent="0.3">
      <c r="A12" s="120">
        <v>38565</v>
      </c>
      <c r="B12" s="120" t="s">
        <v>22</v>
      </c>
      <c r="C12" s="140" t="s">
        <v>23</v>
      </c>
      <c r="D12" s="140"/>
      <c r="E12" s="140"/>
      <c r="F12" s="140"/>
      <c r="G12" s="140" t="s">
        <v>24</v>
      </c>
      <c r="H12" s="140"/>
      <c r="I12" s="56" t="s">
        <v>25</v>
      </c>
      <c r="J12" s="85"/>
      <c r="K12" s="87"/>
      <c r="L12" s="183"/>
      <c r="M12" s="183"/>
    </row>
    <row r="13" spans="1:13" ht="30" customHeight="1" x14ac:dyDescent="0.3">
      <c r="A13" s="120">
        <v>35247</v>
      </c>
      <c r="B13" s="120">
        <v>36341</v>
      </c>
      <c r="C13" s="140" t="s">
        <v>26</v>
      </c>
      <c r="D13" s="140"/>
      <c r="E13" s="140"/>
      <c r="F13" s="140"/>
      <c r="G13" s="140" t="s">
        <v>27</v>
      </c>
      <c r="H13" s="140"/>
      <c r="I13" s="56" t="s">
        <v>25</v>
      </c>
      <c r="J13" s="85"/>
      <c r="K13" s="21"/>
      <c r="L13" s="141"/>
      <c r="M13" s="141"/>
    </row>
    <row r="14" spans="1:13" ht="30" customHeight="1" x14ac:dyDescent="0.3">
      <c r="A14" s="120" t="s">
        <v>28</v>
      </c>
      <c r="B14" s="120" t="s">
        <v>28</v>
      </c>
      <c r="C14" s="140"/>
      <c r="D14" s="140"/>
      <c r="E14" s="140"/>
      <c r="F14" s="140"/>
      <c r="G14" s="140"/>
      <c r="H14" s="140"/>
      <c r="I14" s="56"/>
      <c r="J14" s="85"/>
      <c r="K14" s="21"/>
      <c r="L14" s="141"/>
      <c r="M14" s="141"/>
    </row>
    <row r="15" spans="1:13" ht="30" customHeight="1" x14ac:dyDescent="0.3">
      <c r="A15" s="120" t="s">
        <v>28</v>
      </c>
      <c r="B15" s="120" t="s">
        <v>28</v>
      </c>
      <c r="C15" s="140"/>
      <c r="D15" s="140"/>
      <c r="E15" s="140"/>
      <c r="F15" s="140"/>
      <c r="G15" s="140"/>
      <c r="H15" s="140"/>
      <c r="I15" s="56"/>
      <c r="J15" s="85"/>
      <c r="K15" s="21"/>
      <c r="L15" s="141"/>
      <c r="M15" s="141"/>
    </row>
    <row r="16" spans="1:13" ht="30" customHeight="1" x14ac:dyDescent="0.3">
      <c r="A16" s="120" t="s">
        <v>28</v>
      </c>
      <c r="B16" s="120" t="s">
        <v>28</v>
      </c>
      <c r="C16" s="140"/>
      <c r="D16" s="140"/>
      <c r="E16" s="140"/>
      <c r="F16" s="140"/>
      <c r="G16" s="140"/>
      <c r="H16" s="140"/>
      <c r="I16" s="56"/>
      <c r="J16" s="85"/>
      <c r="K16" s="21"/>
      <c r="L16" s="141"/>
      <c r="M16" s="141"/>
    </row>
    <row r="17" spans="1:13" ht="30" customHeight="1" x14ac:dyDescent="0.3">
      <c r="A17" s="120" t="s">
        <v>28</v>
      </c>
      <c r="B17" s="120" t="s">
        <v>28</v>
      </c>
      <c r="C17" s="140"/>
      <c r="D17" s="140"/>
      <c r="E17" s="140"/>
      <c r="F17" s="140"/>
      <c r="G17" s="140"/>
      <c r="H17" s="140"/>
      <c r="I17" s="56"/>
      <c r="J17" s="85"/>
      <c r="K17" s="21"/>
      <c r="L17" s="141"/>
      <c r="M17" s="141"/>
    </row>
    <row r="18" spans="1:13" ht="30" customHeight="1" x14ac:dyDescent="0.3">
      <c r="A18" s="120" t="s">
        <v>28</v>
      </c>
      <c r="B18" s="120" t="s">
        <v>28</v>
      </c>
      <c r="C18" s="140"/>
      <c r="D18" s="140"/>
      <c r="E18" s="140"/>
      <c r="F18" s="140"/>
      <c r="G18" s="140"/>
      <c r="H18" s="140"/>
      <c r="I18" s="56"/>
      <c r="J18" s="85"/>
      <c r="K18" s="21"/>
      <c r="L18" s="141"/>
      <c r="M18" s="141"/>
    </row>
    <row r="19" spans="1:13" ht="30" customHeight="1" x14ac:dyDescent="0.3">
      <c r="A19" s="120" t="s">
        <v>28</v>
      </c>
      <c r="B19" s="120" t="s">
        <v>28</v>
      </c>
      <c r="C19" s="140"/>
      <c r="D19" s="140"/>
      <c r="E19" s="140"/>
      <c r="F19" s="140"/>
      <c r="G19" s="140"/>
      <c r="H19" s="140"/>
      <c r="I19" s="56"/>
      <c r="J19" s="85"/>
      <c r="K19" s="21"/>
      <c r="L19" s="141"/>
      <c r="M19" s="141"/>
    </row>
    <row r="20" spans="1:13" ht="30" customHeight="1" x14ac:dyDescent="0.3">
      <c r="A20" s="120" t="s">
        <v>28</v>
      </c>
      <c r="B20" s="120" t="s">
        <v>28</v>
      </c>
      <c r="C20" s="140"/>
      <c r="D20" s="140"/>
      <c r="E20" s="140"/>
      <c r="F20" s="140"/>
      <c r="G20" s="140"/>
      <c r="H20" s="140"/>
      <c r="I20" s="56"/>
      <c r="J20" s="85"/>
      <c r="K20" s="21"/>
      <c r="L20" s="141"/>
      <c r="M20" s="141"/>
    </row>
    <row r="21" spans="1:13" ht="30" customHeight="1" x14ac:dyDescent="0.3">
      <c r="A21" s="120" t="s">
        <v>28</v>
      </c>
      <c r="B21" s="120" t="s">
        <v>28</v>
      </c>
      <c r="C21" s="140"/>
      <c r="D21" s="140"/>
      <c r="E21" s="140"/>
      <c r="F21" s="140"/>
      <c r="G21" s="140"/>
      <c r="H21" s="140"/>
      <c r="I21" s="56"/>
      <c r="J21" s="85"/>
      <c r="K21" s="21"/>
      <c r="L21" s="141"/>
      <c r="M21" s="141"/>
    </row>
    <row r="22" spans="1:13" x14ac:dyDescent="0.3">
      <c r="B22" s="4"/>
      <c r="C22" s="4"/>
      <c r="D22" s="4"/>
      <c r="E22" s="4"/>
      <c r="J22" s="8"/>
    </row>
    <row r="23" spans="1:13" ht="27" customHeight="1" x14ac:dyDescent="0.3">
      <c r="F23" s="50" t="s">
        <v>29</v>
      </c>
      <c r="G23" s="184" t="s">
        <v>30</v>
      </c>
      <c r="H23" s="185"/>
      <c r="J23" s="8"/>
      <c r="K23" s="172" t="s">
        <v>31</v>
      </c>
      <c r="L23" s="173"/>
    </row>
    <row r="24" spans="1:13" s="8" customFormat="1" ht="30" customHeight="1" x14ac:dyDescent="0.3">
      <c r="K24" s="138" t="str">
        <f>IF(COUNTIF(K12:K21,"ja")&gt;0,"ja","nein")</f>
        <v>nein</v>
      </c>
      <c r="L24" s="174"/>
      <c r="M24"/>
    </row>
    <row r="26" spans="1:13" ht="19" customHeight="1" x14ac:dyDescent="0.3">
      <c r="A26" s="4"/>
      <c r="B26" s="4"/>
      <c r="C26" s="11"/>
      <c r="D26" s="11"/>
      <c r="E26" s="11"/>
      <c r="F26" s="11"/>
      <c r="G26" s="12" t="str">
        <f>_xlfn.CONCAT($C$4,", ",$C$5," / ",$A$6," ",$C$6)</f>
        <v>Muster, Max / Prüfungsschwerpunkt Bildung &amp; Soziales</v>
      </c>
      <c r="H26" s="22"/>
      <c r="I26" s="9"/>
    </row>
    <row r="27" spans="1:13" ht="23" x14ac:dyDescent="0.3">
      <c r="A27" s="83" t="s">
        <v>10</v>
      </c>
      <c r="B27" s="83"/>
      <c r="C27" s="83"/>
      <c r="D27" s="84"/>
      <c r="E27" s="84"/>
      <c r="F27" s="84"/>
      <c r="G27" s="84"/>
      <c r="H27" s="84"/>
      <c r="I27" s="84"/>
      <c r="K27" s="84"/>
      <c r="L27" s="84"/>
      <c r="M27" s="84"/>
    </row>
    <row r="28" spans="1:13" x14ac:dyDescent="0.3">
      <c r="A28" t="s">
        <v>32</v>
      </c>
    </row>
    <row r="29" spans="1:13" x14ac:dyDescent="0.3">
      <c r="A29" s="147" t="s">
        <v>12</v>
      </c>
      <c r="B29" s="148"/>
      <c r="C29" s="105"/>
      <c r="D29" s="112"/>
      <c r="E29" s="112"/>
      <c r="F29" s="113"/>
      <c r="G29" s="114"/>
      <c r="H29" s="113"/>
      <c r="I29" s="110"/>
      <c r="K29" s="178" t="s">
        <v>14</v>
      </c>
      <c r="L29" s="179"/>
      <c r="M29" s="180"/>
    </row>
    <row r="30" spans="1:13" ht="41.5" customHeight="1" x14ac:dyDescent="0.3">
      <c r="A30" s="106" t="s">
        <v>15</v>
      </c>
      <c r="B30" s="107" t="s">
        <v>16</v>
      </c>
      <c r="C30" s="151" t="s">
        <v>17</v>
      </c>
      <c r="D30" s="169"/>
      <c r="E30" s="169"/>
      <c r="F30" s="152"/>
      <c r="G30" s="151" t="s">
        <v>18</v>
      </c>
      <c r="H30" s="152"/>
      <c r="I30" s="108" t="s">
        <v>19</v>
      </c>
      <c r="K30" s="19" t="s">
        <v>20</v>
      </c>
      <c r="L30" s="181" t="s">
        <v>21</v>
      </c>
      <c r="M30" s="182"/>
    </row>
    <row r="31" spans="1:13" ht="30" customHeight="1" x14ac:dyDescent="0.3">
      <c r="A31" s="88" t="s">
        <v>28</v>
      </c>
      <c r="B31" s="88" t="s">
        <v>28</v>
      </c>
      <c r="C31" s="170"/>
      <c r="D31" s="170"/>
      <c r="E31" s="170"/>
      <c r="F31" s="170"/>
      <c r="G31" s="170"/>
      <c r="H31" s="170"/>
      <c r="I31" s="86"/>
      <c r="J31" s="85"/>
      <c r="K31" s="87"/>
      <c r="L31" s="183"/>
      <c r="M31" s="183"/>
    </row>
    <row r="32" spans="1:13" ht="30" customHeight="1" x14ac:dyDescent="0.3">
      <c r="A32" s="67" t="s">
        <v>28</v>
      </c>
      <c r="B32" s="67" t="s">
        <v>28</v>
      </c>
      <c r="C32" s="140"/>
      <c r="D32" s="140"/>
      <c r="E32" s="140"/>
      <c r="F32" s="140"/>
      <c r="G32" s="140"/>
      <c r="H32" s="140"/>
      <c r="I32" s="56"/>
      <c r="J32" s="85"/>
      <c r="K32" s="21"/>
      <c r="L32" s="141"/>
      <c r="M32" s="141"/>
    </row>
    <row r="33" spans="1:13" ht="30" customHeight="1" x14ac:dyDescent="0.3">
      <c r="A33" s="67" t="s">
        <v>28</v>
      </c>
      <c r="B33" s="67" t="s">
        <v>28</v>
      </c>
      <c r="C33" s="140"/>
      <c r="D33" s="140"/>
      <c r="E33" s="140"/>
      <c r="F33" s="140"/>
      <c r="G33" s="140"/>
      <c r="H33" s="140"/>
      <c r="I33" s="56"/>
      <c r="J33" s="85"/>
      <c r="K33" s="21"/>
      <c r="L33" s="141"/>
      <c r="M33" s="141"/>
    </row>
    <row r="34" spans="1:13" ht="30" customHeight="1" x14ac:dyDescent="0.3">
      <c r="A34" s="67" t="s">
        <v>28</v>
      </c>
      <c r="B34" s="67" t="s">
        <v>28</v>
      </c>
      <c r="C34" s="140"/>
      <c r="D34" s="140"/>
      <c r="E34" s="140"/>
      <c r="F34" s="140"/>
      <c r="G34" s="140"/>
      <c r="H34" s="140"/>
      <c r="I34" s="56"/>
      <c r="J34" s="85"/>
      <c r="K34" s="21"/>
      <c r="L34" s="141"/>
      <c r="M34" s="141"/>
    </row>
    <row r="35" spans="1:13" ht="30" customHeight="1" x14ac:dyDescent="0.3">
      <c r="A35" s="67" t="s">
        <v>28</v>
      </c>
      <c r="B35" s="67" t="s">
        <v>28</v>
      </c>
      <c r="C35" s="140"/>
      <c r="D35" s="140"/>
      <c r="E35" s="140"/>
      <c r="F35" s="140"/>
      <c r="G35" s="140"/>
      <c r="H35" s="140"/>
      <c r="I35" s="56"/>
      <c r="J35" s="85"/>
      <c r="K35" s="21"/>
      <c r="L35" s="141"/>
      <c r="M35" s="141"/>
    </row>
    <row r="36" spans="1:13" ht="30" customHeight="1" x14ac:dyDescent="0.3">
      <c r="A36" s="67" t="s">
        <v>28</v>
      </c>
      <c r="B36" s="67" t="s">
        <v>28</v>
      </c>
      <c r="C36" s="140"/>
      <c r="D36" s="140"/>
      <c r="E36" s="140"/>
      <c r="F36" s="140"/>
      <c r="G36" s="140"/>
      <c r="H36" s="140"/>
      <c r="I36" s="56"/>
      <c r="J36" s="85"/>
      <c r="K36" s="21"/>
      <c r="L36" s="141"/>
      <c r="M36" s="141"/>
    </row>
    <row r="37" spans="1:13" ht="30" customHeight="1" x14ac:dyDescent="0.3">
      <c r="A37" s="67" t="s">
        <v>28</v>
      </c>
      <c r="B37" s="67" t="s">
        <v>28</v>
      </c>
      <c r="C37" s="140"/>
      <c r="D37" s="140"/>
      <c r="E37" s="140"/>
      <c r="F37" s="140"/>
      <c r="G37" s="140"/>
      <c r="H37" s="140"/>
      <c r="I37" s="56"/>
      <c r="J37" s="85"/>
      <c r="K37" s="21"/>
      <c r="L37" s="141"/>
      <c r="M37" s="141"/>
    </row>
    <row r="38" spans="1:13" ht="30" customHeight="1" x14ac:dyDescent="0.3">
      <c r="A38" s="67" t="s">
        <v>28</v>
      </c>
      <c r="B38" s="67" t="s">
        <v>28</v>
      </c>
      <c r="C38" s="140"/>
      <c r="D38" s="140"/>
      <c r="E38" s="140"/>
      <c r="F38" s="140"/>
      <c r="G38" s="140"/>
      <c r="H38" s="140"/>
      <c r="I38" s="56"/>
      <c r="J38" s="85"/>
      <c r="K38" s="21"/>
      <c r="L38" s="141"/>
      <c r="M38" s="141"/>
    </row>
    <row r="39" spans="1:13" ht="30" customHeight="1" x14ac:dyDescent="0.3">
      <c r="A39" s="67" t="s">
        <v>28</v>
      </c>
      <c r="B39" s="67" t="s">
        <v>28</v>
      </c>
      <c r="C39" s="140"/>
      <c r="D39" s="140"/>
      <c r="E39" s="140"/>
      <c r="F39" s="140"/>
      <c r="G39" s="140"/>
      <c r="H39" s="140"/>
      <c r="I39" s="56"/>
      <c r="J39" s="85"/>
      <c r="K39" s="21"/>
      <c r="L39" s="141"/>
      <c r="M39" s="141"/>
    </row>
    <row r="40" spans="1:13" ht="30" customHeight="1" x14ac:dyDescent="0.3">
      <c r="A40" s="67" t="s">
        <v>28</v>
      </c>
      <c r="B40" s="67" t="s">
        <v>28</v>
      </c>
      <c r="C40" s="140"/>
      <c r="D40" s="140"/>
      <c r="E40" s="140"/>
      <c r="F40" s="140"/>
      <c r="G40" s="140"/>
      <c r="H40" s="140"/>
      <c r="I40" s="56"/>
      <c r="J40" s="85"/>
      <c r="K40" s="21"/>
      <c r="L40" s="141"/>
      <c r="M40" s="141"/>
    </row>
    <row r="41" spans="1:13" ht="30" customHeight="1" x14ac:dyDescent="0.3">
      <c r="A41" s="67" t="s">
        <v>28</v>
      </c>
      <c r="B41" s="67" t="s">
        <v>28</v>
      </c>
      <c r="C41" s="140"/>
      <c r="D41" s="140"/>
      <c r="E41" s="140"/>
      <c r="F41" s="140"/>
      <c r="G41" s="140"/>
      <c r="H41" s="140"/>
      <c r="I41" s="56"/>
      <c r="J41" s="85"/>
      <c r="K41" s="21"/>
      <c r="L41" s="141"/>
      <c r="M41" s="141"/>
    </row>
    <row r="42" spans="1:13" ht="30" customHeight="1" x14ac:dyDescent="0.3">
      <c r="A42" s="67" t="s">
        <v>28</v>
      </c>
      <c r="B42" s="67" t="s">
        <v>28</v>
      </c>
      <c r="C42" s="140"/>
      <c r="D42" s="140"/>
      <c r="E42" s="140"/>
      <c r="F42" s="140"/>
      <c r="G42" s="140"/>
      <c r="H42" s="140"/>
      <c r="I42" s="56"/>
      <c r="J42" s="85"/>
      <c r="K42" s="21"/>
      <c r="L42" s="141"/>
      <c r="M42" s="141"/>
    </row>
    <row r="43" spans="1:13" ht="30" customHeight="1" x14ac:dyDescent="0.3">
      <c r="A43" s="67" t="s">
        <v>28</v>
      </c>
      <c r="B43" s="67" t="s">
        <v>28</v>
      </c>
      <c r="C43" s="140"/>
      <c r="D43" s="140"/>
      <c r="E43" s="140"/>
      <c r="F43" s="140"/>
      <c r="G43" s="140"/>
      <c r="H43" s="140"/>
      <c r="I43" s="56"/>
      <c r="J43" s="85"/>
      <c r="K43" s="21"/>
      <c r="L43" s="141"/>
      <c r="M43" s="141"/>
    </row>
    <row r="44" spans="1:13" ht="30" customHeight="1" x14ac:dyDescent="0.3">
      <c r="A44" s="67" t="s">
        <v>28</v>
      </c>
      <c r="B44" s="67" t="s">
        <v>28</v>
      </c>
      <c r="C44" s="140"/>
      <c r="D44" s="140"/>
      <c r="E44" s="140"/>
      <c r="F44" s="140"/>
      <c r="G44" s="140"/>
      <c r="H44" s="140"/>
      <c r="I44" s="56"/>
      <c r="J44" s="85"/>
      <c r="K44" s="21"/>
      <c r="L44" s="141"/>
      <c r="M44" s="141"/>
    </row>
    <row r="45" spans="1:13" x14ac:dyDescent="0.3">
      <c r="B45" s="4"/>
      <c r="C45" s="4"/>
      <c r="D45" s="4"/>
      <c r="E45" s="4"/>
      <c r="J45" s="8"/>
    </row>
    <row r="46" spans="1:13" ht="27" customHeight="1" thickBot="1" x14ac:dyDescent="0.35">
      <c r="F46" s="50" t="s">
        <v>29</v>
      </c>
      <c r="G46" s="184" t="s">
        <v>30</v>
      </c>
      <c r="H46" s="185"/>
      <c r="J46" s="8"/>
      <c r="K46" s="172" t="s">
        <v>31</v>
      </c>
      <c r="L46" s="173"/>
      <c r="M46" s="79" t="s">
        <v>33</v>
      </c>
    </row>
    <row r="47" spans="1:13" s="8" customFormat="1" ht="30" customHeight="1" thickTop="1" thickBot="1" x14ac:dyDescent="0.35">
      <c r="K47" s="138" t="str">
        <f>IF(SUM(COUNTIF(K31:K44,"ja"),COUNTIF(K12:K21,"ja"))&gt;0,"ja","nein")</f>
        <v>nein</v>
      </c>
      <c r="L47" s="139"/>
      <c r="M47" s="80" t="str">
        <f>IF(K47="nein","nicht erfüllt","erfüllt")</f>
        <v>nicht erfüllt</v>
      </c>
    </row>
    <row r="48" spans="1:13" ht="14.5" thickTop="1" x14ac:dyDescent="0.3"/>
    <row r="49" spans="1:13" ht="19" customHeight="1" x14ac:dyDescent="0.3">
      <c r="A49" s="4"/>
      <c r="B49" s="4"/>
      <c r="C49" s="11"/>
      <c r="D49" s="11"/>
      <c r="E49" s="11"/>
      <c r="F49" s="11"/>
      <c r="G49" s="12" t="str">
        <f>_xlfn.CONCAT($C$4,", ",$C$5," / ",$A$6," ",$C$6)</f>
        <v>Muster, Max / Prüfungsschwerpunkt Bildung &amp; Soziales</v>
      </c>
      <c r="H49" s="22"/>
      <c r="I49" s="9"/>
    </row>
    <row r="50" spans="1:13" ht="23" x14ac:dyDescent="0.3">
      <c r="A50" s="83" t="s">
        <v>34</v>
      </c>
      <c r="B50" s="83"/>
      <c r="C50" s="83"/>
      <c r="D50" s="84"/>
      <c r="E50" s="84"/>
      <c r="F50" s="84"/>
      <c r="G50" s="84"/>
      <c r="H50" s="84"/>
      <c r="I50" s="84"/>
      <c r="K50" s="84"/>
      <c r="L50" s="84"/>
      <c r="M50" s="84"/>
    </row>
    <row r="51" spans="1:13" ht="19.5" customHeight="1" x14ac:dyDescent="0.3">
      <c r="A51" t="s">
        <v>11</v>
      </c>
    </row>
    <row r="52" spans="1:13" x14ac:dyDescent="0.3">
      <c r="A52" s="147" t="s">
        <v>12</v>
      </c>
      <c r="B52" s="148"/>
      <c r="C52" s="109"/>
      <c r="D52" s="110"/>
      <c r="E52" s="110"/>
      <c r="F52" s="110"/>
      <c r="G52" s="110"/>
      <c r="H52" s="110"/>
      <c r="I52" s="110"/>
      <c r="K52" s="175" t="s">
        <v>14</v>
      </c>
      <c r="L52" s="176"/>
      <c r="M52" s="177"/>
    </row>
    <row r="53" spans="1:13" s="8" customFormat="1" ht="46.5" customHeight="1" x14ac:dyDescent="0.3">
      <c r="A53" s="106" t="s">
        <v>15</v>
      </c>
      <c r="B53" s="107" t="s">
        <v>16</v>
      </c>
      <c r="C53" s="111" t="s">
        <v>35</v>
      </c>
      <c r="D53" s="61" t="s">
        <v>36</v>
      </c>
      <c r="E53" s="61" t="s">
        <v>37</v>
      </c>
      <c r="F53" s="108" t="s">
        <v>38</v>
      </c>
      <c r="G53" s="108" t="s">
        <v>39</v>
      </c>
      <c r="H53" s="108" t="s">
        <v>40</v>
      </c>
      <c r="I53" s="108" t="s">
        <v>19</v>
      </c>
      <c r="K53" s="19" t="s">
        <v>41</v>
      </c>
      <c r="L53" s="18" t="s">
        <v>42</v>
      </c>
      <c r="M53" s="18" t="s">
        <v>21</v>
      </c>
    </row>
    <row r="54" spans="1:13" ht="60" customHeight="1" x14ac:dyDescent="0.3">
      <c r="A54" s="120">
        <v>45658</v>
      </c>
      <c r="B54" s="120">
        <v>46022</v>
      </c>
      <c r="C54" s="89">
        <v>50</v>
      </c>
      <c r="D54" s="90">
        <f>IF(ISNUMBER(A54),ROUND(DATEDIF(A54,B54,"m")+DATEDIF(A54,B54,"md")/30,1),"")</f>
        <v>12</v>
      </c>
      <c r="E54" s="90">
        <f>IF(ISNUMBER(D54),D54*(C54/100)/0.8,"")</f>
        <v>7.5</v>
      </c>
      <c r="F54" s="91" t="s">
        <v>187</v>
      </c>
      <c r="G54" s="91"/>
      <c r="H54" s="91" t="s">
        <v>43</v>
      </c>
      <c r="I54" s="92" t="s">
        <v>44</v>
      </c>
      <c r="J54" s="8"/>
      <c r="K54" s="23"/>
      <c r="L54" s="126" t="str">
        <f>IF(K54="ja",E54,IF(K54="nein",0,""))</f>
        <v/>
      </c>
      <c r="M54" s="24"/>
    </row>
    <row r="55" spans="1:13" ht="60" customHeight="1" x14ac:dyDescent="0.3">
      <c r="A55" s="120">
        <v>45292</v>
      </c>
      <c r="B55" s="120">
        <v>45657</v>
      </c>
      <c r="C55" s="68">
        <v>60</v>
      </c>
      <c r="D55" s="69">
        <f t="shared" ref="D55:D60" si="0">IF(ISNUMBER(A55),ROUND(DATEDIF(A55,B55,"m")+DATEDIF(A55,B55,"md")/30,1),"")</f>
        <v>12</v>
      </c>
      <c r="E55" s="69">
        <f t="shared" ref="E55:E60" si="1">IF(ISNUMBER(D55),D55*(C55/100)/0.8,"")</f>
        <v>8.9999999999999982</v>
      </c>
      <c r="F55" s="70" t="s">
        <v>187</v>
      </c>
      <c r="G55" s="70"/>
      <c r="H55" s="70" t="s">
        <v>188</v>
      </c>
      <c r="I55" s="20" t="s">
        <v>44</v>
      </c>
      <c r="J55" s="8"/>
      <c r="K55" s="25"/>
      <c r="L55" s="127" t="str">
        <f t="shared" ref="L55:L60" si="2">IF(K55="ja",E55,IF(K55="nein",0,""))</f>
        <v/>
      </c>
      <c r="M55" s="26"/>
    </row>
    <row r="56" spans="1:13" ht="60" customHeight="1" x14ac:dyDescent="0.3">
      <c r="A56" s="120">
        <v>44927</v>
      </c>
      <c r="B56" s="120">
        <v>45291</v>
      </c>
      <c r="C56" s="68">
        <v>60</v>
      </c>
      <c r="D56" s="69">
        <f t="shared" si="0"/>
        <v>12</v>
      </c>
      <c r="E56" s="69">
        <f t="shared" si="1"/>
        <v>8.9999999999999982</v>
      </c>
      <c r="F56" s="70" t="s">
        <v>187</v>
      </c>
      <c r="G56" s="70"/>
      <c r="H56" s="70" t="s">
        <v>189</v>
      </c>
      <c r="I56" s="20" t="s">
        <v>44</v>
      </c>
      <c r="J56" s="8"/>
      <c r="K56" s="25"/>
      <c r="L56" s="127" t="str">
        <f t="shared" si="2"/>
        <v/>
      </c>
      <c r="M56" s="26"/>
    </row>
    <row r="57" spans="1:13" ht="60" customHeight="1" x14ac:dyDescent="0.3">
      <c r="A57" s="120">
        <v>35961</v>
      </c>
      <c r="B57" s="120">
        <v>42124</v>
      </c>
      <c r="C57" s="68">
        <v>5</v>
      </c>
      <c r="D57" s="69">
        <f t="shared" si="0"/>
        <v>202.5</v>
      </c>
      <c r="E57" s="69">
        <f t="shared" si="1"/>
        <v>12.65625</v>
      </c>
      <c r="F57" s="70" t="s">
        <v>187</v>
      </c>
      <c r="G57" s="70"/>
      <c r="H57" s="70" t="s">
        <v>190</v>
      </c>
      <c r="I57" s="20" t="s">
        <v>192</v>
      </c>
      <c r="J57" s="8"/>
      <c r="K57" s="25"/>
      <c r="L57" s="127" t="str">
        <f t="shared" si="2"/>
        <v/>
      </c>
      <c r="M57" s="26"/>
    </row>
    <row r="58" spans="1:13" ht="60" customHeight="1" x14ac:dyDescent="0.3">
      <c r="A58" s="67" t="s">
        <v>28</v>
      </c>
      <c r="B58" s="67" t="s">
        <v>28</v>
      </c>
      <c r="C58" s="68"/>
      <c r="D58" s="69" t="str">
        <f t="shared" si="0"/>
        <v/>
      </c>
      <c r="E58" s="69" t="str">
        <f t="shared" si="1"/>
        <v/>
      </c>
      <c r="F58" s="70"/>
      <c r="G58" s="70"/>
      <c r="H58" s="70"/>
      <c r="I58" s="20"/>
      <c r="J58" s="8"/>
      <c r="K58" s="25"/>
      <c r="L58" s="127" t="str">
        <f t="shared" si="2"/>
        <v/>
      </c>
      <c r="M58" s="26"/>
    </row>
    <row r="59" spans="1:13" ht="60" customHeight="1" x14ac:dyDescent="0.3">
      <c r="A59" s="67" t="s">
        <v>28</v>
      </c>
      <c r="B59" s="67" t="s">
        <v>28</v>
      </c>
      <c r="C59" s="68"/>
      <c r="D59" s="69" t="str">
        <f t="shared" si="0"/>
        <v/>
      </c>
      <c r="E59" s="69" t="str">
        <f t="shared" si="1"/>
        <v/>
      </c>
      <c r="F59" s="70"/>
      <c r="G59" s="70"/>
      <c r="H59" s="70"/>
      <c r="I59" s="20"/>
      <c r="J59" s="8"/>
      <c r="K59" s="25"/>
      <c r="L59" s="127" t="str">
        <f>IF(K59="ja",E59,IF(K59="nein",0,""))</f>
        <v/>
      </c>
      <c r="M59" s="26"/>
    </row>
    <row r="60" spans="1:13" ht="60" customHeight="1" x14ac:dyDescent="0.3">
      <c r="A60" s="67" t="s">
        <v>28</v>
      </c>
      <c r="B60" s="67" t="s">
        <v>28</v>
      </c>
      <c r="C60" s="68"/>
      <c r="D60" s="69" t="str">
        <f t="shared" si="0"/>
        <v/>
      </c>
      <c r="E60" s="69" t="str">
        <f t="shared" si="1"/>
        <v/>
      </c>
      <c r="F60" s="70"/>
      <c r="G60" s="70"/>
      <c r="H60" s="70"/>
      <c r="I60" s="20"/>
      <c r="J60" s="8"/>
      <c r="K60" s="25"/>
      <c r="L60" s="127" t="str">
        <f t="shared" si="2"/>
        <v/>
      </c>
      <c r="M60" s="26"/>
    </row>
    <row r="61" spans="1:13" x14ac:dyDescent="0.3">
      <c r="B61" s="4"/>
      <c r="C61" s="4"/>
      <c r="D61" s="4"/>
      <c r="E61" s="4"/>
      <c r="J61" s="8"/>
      <c r="K61" s="27"/>
      <c r="L61" s="28"/>
      <c r="M61" s="28"/>
    </row>
    <row r="62" spans="1:13" ht="34.5" x14ac:dyDescent="0.3">
      <c r="F62" s="50" t="s">
        <v>29</v>
      </c>
      <c r="G62" s="50" t="s">
        <v>45</v>
      </c>
      <c r="H62" s="50" t="s">
        <v>46</v>
      </c>
      <c r="J62" s="8"/>
      <c r="K62" s="51" t="s">
        <v>47</v>
      </c>
      <c r="L62" s="52" t="s">
        <v>48</v>
      </c>
    </row>
    <row r="63" spans="1:13" ht="28" x14ac:dyDescent="0.3">
      <c r="A63" s="7"/>
      <c r="B63" s="7"/>
      <c r="C63" s="7"/>
      <c r="D63" s="7"/>
      <c r="E63" s="7"/>
      <c r="F63" s="55" t="s">
        <v>49</v>
      </c>
      <c r="G63" s="60">
        <f>SUM(E54:E60)</f>
        <v>38.15625</v>
      </c>
      <c r="H63" s="60">
        <f>IF(G63&gt;=24,0,24-G63)</f>
        <v>0</v>
      </c>
      <c r="J63" s="8"/>
      <c r="K63" s="29">
        <f>COUNTIF(K54:K60,"ja")</f>
        <v>0</v>
      </c>
      <c r="L63" s="30">
        <f>SUM(L54:L60)</f>
        <v>0</v>
      </c>
    </row>
    <row r="64" spans="1:13" x14ac:dyDescent="0.3">
      <c r="K64" s="28"/>
      <c r="L64" s="28"/>
      <c r="M64" s="28"/>
    </row>
    <row r="65" spans="1:13" ht="19" customHeight="1" x14ac:dyDescent="0.3">
      <c r="A65" s="4"/>
      <c r="B65" s="4"/>
      <c r="C65" s="11"/>
      <c r="D65" s="11"/>
      <c r="E65" s="11"/>
      <c r="F65" s="11"/>
      <c r="G65" s="12" t="str">
        <f>_xlfn.CONCAT($C$4,", ",$C$5," / ",$A$6," ",$C$6)</f>
        <v>Muster, Max / Prüfungsschwerpunkt Bildung &amp; Soziales</v>
      </c>
      <c r="H65" s="22"/>
      <c r="I65" s="9"/>
      <c r="K65" s="28"/>
      <c r="L65" s="28"/>
      <c r="M65" s="28"/>
    </row>
    <row r="66" spans="1:13" ht="23" x14ac:dyDescent="0.3">
      <c r="A66" s="83" t="s">
        <v>34</v>
      </c>
      <c r="B66" s="83"/>
      <c r="C66" s="83"/>
      <c r="D66" s="84"/>
      <c r="E66" s="84"/>
      <c r="F66" s="84"/>
      <c r="G66" s="84"/>
      <c r="H66" s="84"/>
      <c r="I66" s="84"/>
      <c r="K66" s="84"/>
      <c r="L66" s="84"/>
      <c r="M66" s="84"/>
    </row>
    <row r="67" spans="1:13" ht="18.649999999999999" customHeight="1" x14ac:dyDescent="0.3">
      <c r="A67" t="s">
        <v>32</v>
      </c>
    </row>
    <row r="68" spans="1:13" x14ac:dyDescent="0.3">
      <c r="A68" s="147" t="s">
        <v>12</v>
      </c>
      <c r="B68" s="148"/>
      <c r="C68" s="109"/>
      <c r="D68" s="110"/>
      <c r="E68" s="110"/>
      <c r="F68" s="110"/>
      <c r="G68" s="110"/>
      <c r="H68" s="110"/>
      <c r="I68" s="110"/>
      <c r="K68" s="175" t="s">
        <v>14</v>
      </c>
      <c r="L68" s="176"/>
      <c r="M68" s="177"/>
    </row>
    <row r="69" spans="1:13" s="8" customFormat="1" ht="46.5" customHeight="1" x14ac:dyDescent="0.3">
      <c r="A69" s="106" t="s">
        <v>15</v>
      </c>
      <c r="B69" s="107" t="s">
        <v>16</v>
      </c>
      <c r="C69" s="111" t="s">
        <v>35</v>
      </c>
      <c r="D69" s="61" t="s">
        <v>36</v>
      </c>
      <c r="E69" s="61" t="s">
        <v>37</v>
      </c>
      <c r="F69" s="108" t="s">
        <v>38</v>
      </c>
      <c r="G69" s="108" t="s">
        <v>39</v>
      </c>
      <c r="H69" s="108" t="s">
        <v>40</v>
      </c>
      <c r="I69" s="108" t="s">
        <v>19</v>
      </c>
      <c r="K69" s="19" t="s">
        <v>41</v>
      </c>
      <c r="L69" s="18" t="s">
        <v>42</v>
      </c>
      <c r="M69" s="18" t="s">
        <v>21</v>
      </c>
    </row>
    <row r="70" spans="1:13" ht="60" customHeight="1" x14ac:dyDescent="0.3">
      <c r="A70" s="120">
        <v>42005</v>
      </c>
      <c r="B70" s="120">
        <v>42735</v>
      </c>
      <c r="C70" s="89">
        <v>20</v>
      </c>
      <c r="D70" s="90">
        <f>IF(ISNUMBER(A70),ROUND(DATEDIF(A70,B70,"m")+DATEDIF(A70,B70,"md")/30,1),"")</f>
        <v>24</v>
      </c>
      <c r="E70" s="90">
        <f>IF(ISNUMBER(D70),D70*(C70/100)/0.8,"")</f>
        <v>6.0000000000000009</v>
      </c>
      <c r="F70" s="91" t="s">
        <v>187</v>
      </c>
      <c r="G70" s="91"/>
      <c r="H70" s="91" t="s">
        <v>193</v>
      </c>
      <c r="I70" s="92" t="s">
        <v>44</v>
      </c>
      <c r="J70" s="8"/>
      <c r="K70" s="23"/>
      <c r="L70" s="126" t="str">
        <f>IF(K70="ja",E70,IF(K70="nein",0,""))</f>
        <v/>
      </c>
      <c r="M70" s="24"/>
    </row>
    <row r="71" spans="1:13" ht="60" customHeight="1" x14ac:dyDescent="0.3">
      <c r="A71" s="67" t="s">
        <v>28</v>
      </c>
      <c r="B71" s="67" t="s">
        <v>28</v>
      </c>
      <c r="C71" s="68"/>
      <c r="D71" s="69" t="str">
        <f t="shared" ref="D71:D76" si="3">IF(ISNUMBER(A71),ROUND(DATEDIF(A71,B71,"m")+DATEDIF(A71,B71,"md")/30,1),"")</f>
        <v/>
      </c>
      <c r="E71" s="69" t="str">
        <f t="shared" ref="E71:E76" si="4">IF(ISNUMBER(D71),D71*(C71/100)/0.8,"")</f>
        <v/>
      </c>
      <c r="F71" s="70"/>
      <c r="G71" s="70"/>
      <c r="H71" s="70"/>
      <c r="I71" s="20"/>
      <c r="J71" s="8"/>
      <c r="K71" s="25"/>
      <c r="L71" s="127" t="str">
        <f t="shared" ref="L71:L76" si="5">IF(K71="ja",E71,IF(K71="nein",0,""))</f>
        <v/>
      </c>
      <c r="M71" s="26"/>
    </row>
    <row r="72" spans="1:13" ht="60" customHeight="1" x14ac:dyDescent="0.3">
      <c r="A72" s="67" t="s">
        <v>28</v>
      </c>
      <c r="B72" s="67" t="s">
        <v>28</v>
      </c>
      <c r="C72" s="68"/>
      <c r="D72" s="69" t="str">
        <f t="shared" si="3"/>
        <v/>
      </c>
      <c r="E72" s="69" t="str">
        <f t="shared" si="4"/>
        <v/>
      </c>
      <c r="F72" s="70"/>
      <c r="G72" s="70"/>
      <c r="H72" s="70"/>
      <c r="I72" s="20"/>
      <c r="J72" s="8"/>
      <c r="K72" s="25"/>
      <c r="L72" s="127" t="str">
        <f t="shared" si="5"/>
        <v/>
      </c>
      <c r="M72" s="26"/>
    </row>
    <row r="73" spans="1:13" ht="60" customHeight="1" x14ac:dyDescent="0.3">
      <c r="A73" s="67" t="s">
        <v>28</v>
      </c>
      <c r="B73" s="67" t="s">
        <v>28</v>
      </c>
      <c r="C73" s="68"/>
      <c r="D73" s="69" t="str">
        <f t="shared" si="3"/>
        <v/>
      </c>
      <c r="E73" s="69" t="str">
        <f t="shared" si="4"/>
        <v/>
      </c>
      <c r="F73" s="70"/>
      <c r="G73" s="70"/>
      <c r="H73" s="70"/>
      <c r="I73" s="20"/>
      <c r="J73" s="8"/>
      <c r="K73" s="25"/>
      <c r="L73" s="127" t="str">
        <f t="shared" si="5"/>
        <v/>
      </c>
      <c r="M73" s="26"/>
    </row>
    <row r="74" spans="1:13" ht="60" customHeight="1" x14ac:dyDescent="0.3">
      <c r="A74" s="67" t="s">
        <v>28</v>
      </c>
      <c r="B74" s="67" t="s">
        <v>28</v>
      </c>
      <c r="C74" s="68"/>
      <c r="D74" s="69" t="str">
        <f t="shared" si="3"/>
        <v/>
      </c>
      <c r="E74" s="69" t="str">
        <f t="shared" si="4"/>
        <v/>
      </c>
      <c r="F74" s="70"/>
      <c r="G74" s="70"/>
      <c r="H74" s="70"/>
      <c r="I74" s="20"/>
      <c r="J74" s="8"/>
      <c r="K74" s="25"/>
      <c r="L74" s="127" t="str">
        <f t="shared" si="5"/>
        <v/>
      </c>
      <c r="M74" s="26"/>
    </row>
    <row r="75" spans="1:13" ht="60" customHeight="1" x14ac:dyDescent="0.3">
      <c r="A75" s="67" t="s">
        <v>28</v>
      </c>
      <c r="B75" s="67" t="s">
        <v>28</v>
      </c>
      <c r="C75" s="68"/>
      <c r="D75" s="69" t="str">
        <f t="shared" si="3"/>
        <v/>
      </c>
      <c r="E75" s="69" t="str">
        <f t="shared" si="4"/>
        <v/>
      </c>
      <c r="F75" s="70"/>
      <c r="G75" s="70"/>
      <c r="H75" s="70"/>
      <c r="I75" s="20"/>
      <c r="J75" s="8"/>
      <c r="K75" s="25"/>
      <c r="L75" s="127" t="str">
        <f t="shared" si="5"/>
        <v/>
      </c>
      <c r="M75" s="26"/>
    </row>
    <row r="76" spans="1:13" ht="60" customHeight="1" x14ac:dyDescent="0.3">
      <c r="A76" s="67" t="s">
        <v>28</v>
      </c>
      <c r="B76" s="67" t="s">
        <v>28</v>
      </c>
      <c r="C76" s="68"/>
      <c r="D76" s="69" t="str">
        <f t="shared" si="3"/>
        <v/>
      </c>
      <c r="E76" s="69" t="str">
        <f t="shared" si="4"/>
        <v/>
      </c>
      <c r="F76" s="70"/>
      <c r="G76" s="70"/>
      <c r="H76" s="70"/>
      <c r="I76" s="20"/>
      <c r="J76" s="8"/>
      <c r="K76" s="25"/>
      <c r="L76" s="127" t="str">
        <f t="shared" si="5"/>
        <v/>
      </c>
      <c r="M76" s="26"/>
    </row>
    <row r="77" spans="1:13" x14ac:dyDescent="0.3">
      <c r="B77" s="4"/>
      <c r="C77" s="4"/>
      <c r="D77" s="4"/>
      <c r="E77" s="4"/>
      <c r="J77" s="8"/>
      <c r="K77" s="27"/>
      <c r="L77" s="28"/>
      <c r="M77" s="28"/>
    </row>
    <row r="78" spans="1:13" ht="28.5" thickBot="1" x14ac:dyDescent="0.35">
      <c r="F78" s="50" t="s">
        <v>50</v>
      </c>
      <c r="G78" s="50" t="s">
        <v>51</v>
      </c>
      <c r="H78" s="50" t="s">
        <v>52</v>
      </c>
      <c r="J78" s="8"/>
      <c r="K78" s="51" t="s">
        <v>53</v>
      </c>
      <c r="L78" s="52" t="s">
        <v>54</v>
      </c>
      <c r="M78" s="62" t="s">
        <v>33</v>
      </c>
    </row>
    <row r="79" spans="1:13" ht="29" thickTop="1" thickBot="1" x14ac:dyDescent="0.35">
      <c r="A79" s="7"/>
      <c r="B79" s="7"/>
      <c r="C79" s="7"/>
      <c r="D79" s="7"/>
      <c r="E79" s="7"/>
      <c r="F79" s="55" t="s">
        <v>49</v>
      </c>
      <c r="G79" s="64">
        <f>SUM(E70:E76)+G63</f>
        <v>44.15625</v>
      </c>
      <c r="H79" s="64">
        <f>IF(G79&gt;=24,0,24-G79)</f>
        <v>0</v>
      </c>
      <c r="J79" s="8"/>
      <c r="K79" s="65">
        <f>COUNTIF(K70:K76,"ja")+K63</f>
        <v>0</v>
      </c>
      <c r="L79" s="77">
        <f>SUM(L70:L76)+L63</f>
        <v>0</v>
      </c>
      <c r="M79" s="78" t="str">
        <f>IF(L79&gt;=24,"erfüllt","nicht erfüllt")</f>
        <v>nicht erfüllt</v>
      </c>
    </row>
    <row r="80" spans="1:13" ht="14.5" thickTop="1" x14ac:dyDescent="0.3">
      <c r="K80" s="28"/>
      <c r="L80" s="28"/>
      <c r="M80" s="28"/>
    </row>
    <row r="81" spans="1:18" ht="19" customHeight="1" x14ac:dyDescent="0.3">
      <c r="A81" s="4"/>
      <c r="B81" s="4"/>
      <c r="C81" s="11"/>
      <c r="D81" s="11"/>
      <c r="E81" s="11"/>
      <c r="F81" s="11"/>
      <c r="G81" s="12" t="str">
        <f>_xlfn.CONCAT($C$4,", ",$C$5," / ",$A$6," ",$C$6)</f>
        <v>Muster, Max / Prüfungsschwerpunkt Bildung &amp; Soziales</v>
      </c>
      <c r="H81" s="22"/>
      <c r="I81" s="9"/>
      <c r="K81" s="28"/>
      <c r="L81" s="28"/>
      <c r="M81" s="28"/>
    </row>
    <row r="82" spans="1:18" ht="23" x14ac:dyDescent="0.3">
      <c r="A82" s="83" t="s">
        <v>55</v>
      </c>
      <c r="B82" s="83"/>
      <c r="C82" s="83"/>
      <c r="D82" s="84"/>
      <c r="E82" s="84"/>
      <c r="F82" s="84"/>
      <c r="G82" s="84"/>
      <c r="H82" s="84"/>
      <c r="I82" s="84"/>
      <c r="K82" s="84"/>
      <c r="L82" s="84"/>
      <c r="M82" s="84"/>
    </row>
    <row r="83" spans="1:18" ht="15.65" customHeight="1" x14ac:dyDescent="0.3">
      <c r="A83" t="s">
        <v>11</v>
      </c>
      <c r="B83" s="2"/>
      <c r="C83" s="2"/>
      <c r="K83" s="28"/>
      <c r="L83" s="28"/>
      <c r="M83" s="28"/>
    </row>
    <row r="84" spans="1:18" ht="14.15" customHeight="1" x14ac:dyDescent="0.3">
      <c r="A84" s="147" t="s">
        <v>12</v>
      </c>
      <c r="B84" s="148"/>
      <c r="C84" s="186" t="s">
        <v>56</v>
      </c>
      <c r="D84" s="187" t="s">
        <v>57</v>
      </c>
      <c r="E84" s="149" t="s">
        <v>58</v>
      </c>
      <c r="F84" s="150"/>
      <c r="G84" s="153" t="s">
        <v>40</v>
      </c>
      <c r="H84" s="161" t="s">
        <v>19</v>
      </c>
      <c r="K84" s="158" t="s">
        <v>14</v>
      </c>
      <c r="L84" s="159"/>
      <c r="M84" s="159"/>
      <c r="N84" s="159"/>
      <c r="O84" s="159"/>
      <c r="P84" s="159"/>
      <c r="Q84" s="159"/>
      <c r="R84" s="160"/>
    </row>
    <row r="85" spans="1:18" ht="58" customHeight="1" x14ac:dyDescent="0.3">
      <c r="A85" s="106" t="s">
        <v>15</v>
      </c>
      <c r="B85" s="107" t="s">
        <v>16</v>
      </c>
      <c r="C85" s="186"/>
      <c r="D85" s="188"/>
      <c r="E85" s="151"/>
      <c r="F85" s="152"/>
      <c r="G85" s="154"/>
      <c r="H85" s="162"/>
      <c r="J85" s="3"/>
      <c r="K85" s="19" t="s">
        <v>59</v>
      </c>
      <c r="L85" s="18" t="s">
        <v>60</v>
      </c>
      <c r="M85" s="18" t="s">
        <v>61</v>
      </c>
      <c r="N85" s="18" t="s">
        <v>62</v>
      </c>
      <c r="O85" s="18" t="s">
        <v>63</v>
      </c>
      <c r="P85" s="18" t="s">
        <v>64</v>
      </c>
      <c r="Q85" s="155" t="s">
        <v>21</v>
      </c>
      <c r="R85" s="156"/>
    </row>
    <row r="86" spans="1:18" ht="30" customHeight="1" x14ac:dyDescent="0.3">
      <c r="A86" s="121">
        <v>45292</v>
      </c>
      <c r="B86" s="121">
        <v>46112</v>
      </c>
      <c r="C86" s="94">
        <v>260</v>
      </c>
      <c r="D86" s="94"/>
      <c r="E86" s="157" t="s">
        <v>8</v>
      </c>
      <c r="F86" s="157"/>
      <c r="G86" s="118" t="s">
        <v>65</v>
      </c>
      <c r="H86" s="124" t="s">
        <v>44</v>
      </c>
      <c r="J86" s="95"/>
      <c r="K86" s="73"/>
      <c r="L86" s="128" t="str">
        <f>IF(K86="ja",C86,IF(K86="nein",0,""))</f>
        <v/>
      </c>
      <c r="M86" s="74"/>
      <c r="N86" s="128" t="str">
        <f>IF(ISBLANK(M86),"",IF(M86="ja",D86,"korrigiere hier"))</f>
        <v/>
      </c>
      <c r="O86" s="75"/>
      <c r="P86" s="128" t="str">
        <f t="shared" ref="P86:P97" si="6">IF(O86="ja",C86,IF(O86="nein",0,""))</f>
        <v/>
      </c>
      <c r="Q86" s="144"/>
      <c r="R86" s="144"/>
    </row>
    <row r="87" spans="1:18" ht="30" customHeight="1" x14ac:dyDescent="0.3">
      <c r="A87" s="122">
        <v>45292</v>
      </c>
      <c r="B87" s="122">
        <v>46112</v>
      </c>
      <c r="C87" s="71">
        <v>300</v>
      </c>
      <c r="D87" s="71"/>
      <c r="E87" s="142" t="s">
        <v>66</v>
      </c>
      <c r="F87" s="142"/>
      <c r="G87" s="125" t="s">
        <v>65</v>
      </c>
      <c r="H87" s="124" t="s">
        <v>44</v>
      </c>
      <c r="J87" s="3"/>
      <c r="K87" s="25"/>
      <c r="L87" s="128" t="str">
        <f>IF(K87="ja",C87,IF(K87="nein",0,""))</f>
        <v/>
      </c>
      <c r="M87" s="74"/>
      <c r="N87" s="128" t="str">
        <f t="shared" ref="N87:N97" si="7">IF(ISBLANK(M87),"",IF(M87="ja",D87,"korrigiere hier"))</f>
        <v/>
      </c>
      <c r="O87" s="57"/>
      <c r="P87" s="129" t="str">
        <f t="shared" si="6"/>
        <v/>
      </c>
      <c r="Q87" s="143"/>
      <c r="R87" s="143"/>
    </row>
    <row r="88" spans="1:18" ht="30" customHeight="1" x14ac:dyDescent="0.3">
      <c r="A88" s="66" t="s">
        <v>28</v>
      </c>
      <c r="B88" s="66" t="s">
        <v>28</v>
      </c>
      <c r="C88" s="71"/>
      <c r="D88" s="71"/>
      <c r="E88" s="142" t="s">
        <v>67</v>
      </c>
      <c r="F88" s="142"/>
      <c r="G88" s="125"/>
      <c r="H88" s="124"/>
      <c r="J88" s="3"/>
      <c r="K88" s="25"/>
      <c r="L88" s="128" t="str">
        <f t="shared" ref="L88:L97" si="8">IF(K88="ja",C88,IF(K88="nein",0,""))</f>
        <v/>
      </c>
      <c r="M88" s="74"/>
      <c r="N88" s="128" t="str">
        <f t="shared" si="7"/>
        <v/>
      </c>
      <c r="O88" s="57"/>
      <c r="P88" s="129" t="str">
        <f t="shared" si="6"/>
        <v/>
      </c>
      <c r="Q88" s="143"/>
      <c r="R88" s="143"/>
    </row>
    <row r="89" spans="1:18" ht="30" customHeight="1" x14ac:dyDescent="0.3">
      <c r="A89" s="66" t="s">
        <v>28</v>
      </c>
      <c r="B89" s="66" t="s">
        <v>28</v>
      </c>
      <c r="C89" s="71"/>
      <c r="D89" s="71"/>
      <c r="E89" s="142" t="s">
        <v>67</v>
      </c>
      <c r="F89" s="142"/>
      <c r="G89" s="125"/>
      <c r="H89" s="124"/>
      <c r="J89" s="3"/>
      <c r="K89" s="25"/>
      <c r="L89" s="128" t="str">
        <f t="shared" si="8"/>
        <v/>
      </c>
      <c r="M89" s="74"/>
      <c r="N89" s="128" t="str">
        <f t="shared" si="7"/>
        <v/>
      </c>
      <c r="O89" s="57"/>
      <c r="P89" s="129" t="str">
        <f t="shared" si="6"/>
        <v/>
      </c>
      <c r="Q89" s="143"/>
      <c r="R89" s="143"/>
    </row>
    <row r="90" spans="1:18" ht="30" customHeight="1" x14ac:dyDescent="0.3">
      <c r="A90" s="66" t="s">
        <v>28</v>
      </c>
      <c r="B90" s="66" t="s">
        <v>28</v>
      </c>
      <c r="C90" s="71"/>
      <c r="D90" s="71"/>
      <c r="E90" s="142" t="s">
        <v>67</v>
      </c>
      <c r="F90" s="142"/>
      <c r="G90" s="125"/>
      <c r="H90" s="124"/>
      <c r="J90" s="3"/>
      <c r="K90" s="25"/>
      <c r="L90" s="128" t="str">
        <f t="shared" si="8"/>
        <v/>
      </c>
      <c r="M90" s="74"/>
      <c r="N90" s="128" t="str">
        <f t="shared" si="7"/>
        <v/>
      </c>
      <c r="O90" s="57"/>
      <c r="P90" s="129" t="str">
        <f t="shared" si="6"/>
        <v/>
      </c>
      <c r="Q90" s="143"/>
      <c r="R90" s="143"/>
    </row>
    <row r="91" spans="1:18" ht="30" customHeight="1" x14ac:dyDescent="0.3">
      <c r="A91" s="66" t="s">
        <v>28</v>
      </c>
      <c r="B91" s="66" t="s">
        <v>28</v>
      </c>
      <c r="C91" s="71"/>
      <c r="D91" s="71"/>
      <c r="E91" s="142" t="s">
        <v>67</v>
      </c>
      <c r="F91" s="142"/>
      <c r="G91" s="125"/>
      <c r="H91" s="124"/>
      <c r="J91" s="3"/>
      <c r="K91" s="25"/>
      <c r="L91" s="128" t="str">
        <f t="shared" si="8"/>
        <v/>
      </c>
      <c r="M91" s="74"/>
      <c r="N91" s="128" t="str">
        <f t="shared" si="7"/>
        <v/>
      </c>
      <c r="O91" s="57"/>
      <c r="P91" s="129" t="str">
        <f t="shared" si="6"/>
        <v/>
      </c>
      <c r="Q91" s="143"/>
      <c r="R91" s="143"/>
    </row>
    <row r="92" spans="1:18" ht="30" customHeight="1" x14ac:dyDescent="0.3">
      <c r="A92" s="66" t="s">
        <v>28</v>
      </c>
      <c r="B92" s="66" t="s">
        <v>28</v>
      </c>
      <c r="C92" s="71"/>
      <c r="D92" s="71"/>
      <c r="E92" s="142" t="s">
        <v>67</v>
      </c>
      <c r="F92" s="142"/>
      <c r="G92" s="125"/>
      <c r="H92" s="124"/>
      <c r="J92" s="3"/>
      <c r="K92" s="25"/>
      <c r="L92" s="128" t="str">
        <f t="shared" si="8"/>
        <v/>
      </c>
      <c r="M92" s="74"/>
      <c r="N92" s="128" t="str">
        <f t="shared" si="7"/>
        <v/>
      </c>
      <c r="O92" s="57"/>
      <c r="P92" s="129" t="str">
        <f t="shared" si="6"/>
        <v/>
      </c>
      <c r="Q92" s="143"/>
      <c r="R92" s="143"/>
    </row>
    <row r="93" spans="1:18" ht="30" customHeight="1" x14ac:dyDescent="0.3">
      <c r="A93" s="66" t="s">
        <v>28</v>
      </c>
      <c r="B93" s="66" t="s">
        <v>28</v>
      </c>
      <c r="C93" s="71"/>
      <c r="D93" s="71"/>
      <c r="E93" s="142" t="s">
        <v>67</v>
      </c>
      <c r="F93" s="142"/>
      <c r="G93" s="125"/>
      <c r="H93" s="124"/>
      <c r="J93" s="3"/>
      <c r="K93" s="25"/>
      <c r="L93" s="128" t="str">
        <f t="shared" si="8"/>
        <v/>
      </c>
      <c r="M93" s="74"/>
      <c r="N93" s="128" t="str">
        <f t="shared" si="7"/>
        <v/>
      </c>
      <c r="O93" s="57"/>
      <c r="P93" s="129" t="str">
        <f t="shared" si="6"/>
        <v/>
      </c>
      <c r="Q93" s="143"/>
      <c r="R93" s="143"/>
    </row>
    <row r="94" spans="1:18" ht="30" customHeight="1" x14ac:dyDescent="0.3">
      <c r="A94" s="66" t="s">
        <v>28</v>
      </c>
      <c r="B94" s="66" t="s">
        <v>28</v>
      </c>
      <c r="C94" s="71"/>
      <c r="D94" s="71"/>
      <c r="E94" s="142" t="s">
        <v>67</v>
      </c>
      <c r="F94" s="142"/>
      <c r="G94" s="125"/>
      <c r="H94" s="124"/>
      <c r="J94" s="3"/>
      <c r="K94" s="25"/>
      <c r="L94" s="128" t="str">
        <f t="shared" si="8"/>
        <v/>
      </c>
      <c r="M94" s="74"/>
      <c r="N94" s="128" t="str">
        <f t="shared" si="7"/>
        <v/>
      </c>
      <c r="O94" s="57"/>
      <c r="P94" s="129" t="str">
        <f t="shared" si="6"/>
        <v/>
      </c>
      <c r="Q94" s="143"/>
      <c r="R94" s="143"/>
    </row>
    <row r="95" spans="1:18" ht="30" customHeight="1" x14ac:dyDescent="0.3">
      <c r="A95" s="66" t="s">
        <v>28</v>
      </c>
      <c r="B95" s="66" t="s">
        <v>28</v>
      </c>
      <c r="C95" s="71"/>
      <c r="D95" s="71"/>
      <c r="E95" s="142" t="s">
        <v>67</v>
      </c>
      <c r="F95" s="142"/>
      <c r="G95" s="125"/>
      <c r="H95" s="124"/>
      <c r="J95" s="3"/>
      <c r="K95" s="25"/>
      <c r="L95" s="128" t="str">
        <f t="shared" si="8"/>
        <v/>
      </c>
      <c r="M95" s="74"/>
      <c r="N95" s="128" t="str">
        <f t="shared" si="7"/>
        <v/>
      </c>
      <c r="O95" s="57"/>
      <c r="P95" s="129" t="str">
        <f t="shared" si="6"/>
        <v/>
      </c>
      <c r="Q95" s="143"/>
      <c r="R95" s="143"/>
    </row>
    <row r="96" spans="1:18" ht="30" customHeight="1" x14ac:dyDescent="0.3">
      <c r="A96" s="66" t="s">
        <v>28</v>
      </c>
      <c r="B96" s="66" t="s">
        <v>28</v>
      </c>
      <c r="C96" s="71"/>
      <c r="D96" s="71"/>
      <c r="E96" s="142" t="s">
        <v>67</v>
      </c>
      <c r="F96" s="142"/>
      <c r="G96" s="125"/>
      <c r="H96" s="124"/>
      <c r="J96" s="3"/>
      <c r="K96" s="25"/>
      <c r="L96" s="128" t="str">
        <f t="shared" si="8"/>
        <v/>
      </c>
      <c r="M96" s="74"/>
      <c r="N96" s="128" t="str">
        <f t="shared" si="7"/>
        <v/>
      </c>
      <c r="O96" s="57"/>
      <c r="P96" s="129" t="str">
        <f t="shared" si="6"/>
        <v/>
      </c>
      <c r="Q96" s="143"/>
      <c r="R96" s="143"/>
    </row>
    <row r="97" spans="1:18" ht="30" customHeight="1" x14ac:dyDescent="0.3">
      <c r="A97" s="66" t="s">
        <v>28</v>
      </c>
      <c r="B97" s="66" t="s">
        <v>28</v>
      </c>
      <c r="C97" s="72"/>
      <c r="D97" s="71"/>
      <c r="E97" s="142" t="s">
        <v>67</v>
      </c>
      <c r="F97" s="142"/>
      <c r="G97" s="125"/>
      <c r="H97" s="124"/>
      <c r="J97" s="3"/>
      <c r="K97" s="25"/>
      <c r="L97" s="128" t="str">
        <f t="shared" si="8"/>
        <v/>
      </c>
      <c r="M97" s="74"/>
      <c r="N97" s="128" t="str">
        <f t="shared" si="7"/>
        <v/>
      </c>
      <c r="O97" s="57"/>
      <c r="P97" s="129" t="str">
        <f t="shared" si="6"/>
        <v/>
      </c>
      <c r="Q97" s="143"/>
      <c r="R97" s="143"/>
    </row>
    <row r="98" spans="1:18" x14ac:dyDescent="0.3">
      <c r="A98" s="4"/>
      <c r="B98" s="4"/>
      <c r="D98" s="14"/>
      <c r="E98" s="14"/>
      <c r="J98" s="3"/>
      <c r="K98" s="32"/>
      <c r="L98" s="33"/>
      <c r="M98" s="33"/>
      <c r="N98" s="33"/>
      <c r="O98" s="33"/>
      <c r="P98" s="3"/>
      <c r="Q98" s="3"/>
    </row>
    <row r="99" spans="1:18" ht="57.5" x14ac:dyDescent="0.3">
      <c r="F99" s="50" t="s">
        <v>50</v>
      </c>
      <c r="G99" s="50" t="s">
        <v>45</v>
      </c>
      <c r="H99" s="50" t="s">
        <v>46</v>
      </c>
      <c r="J99" s="3"/>
      <c r="K99" s="51" t="s">
        <v>68</v>
      </c>
      <c r="L99" s="52" t="s">
        <v>69</v>
      </c>
      <c r="M99" s="52"/>
      <c r="N99" s="52" t="s">
        <v>70</v>
      </c>
      <c r="O99" s="52" t="s">
        <v>71</v>
      </c>
      <c r="P99" s="52" t="s">
        <v>72</v>
      </c>
    </row>
    <row r="100" spans="1:18" ht="30" customHeight="1" x14ac:dyDescent="0.3">
      <c r="A100" s="4"/>
      <c r="B100" s="4"/>
      <c r="F100" s="54" t="s">
        <v>73</v>
      </c>
      <c r="G100" s="58">
        <f>SUM(C86:C97)</f>
        <v>560</v>
      </c>
      <c r="H100" s="59" t="str">
        <f>IF(G100&gt;500,"keine, d.h. Vorgaben erfüllt",500-G100)</f>
        <v>keine, d.h. Vorgaben erfüllt</v>
      </c>
      <c r="J100" s="3"/>
      <c r="K100" s="34">
        <f>COUNTIF(K85:K97,"ja")</f>
        <v>0</v>
      </c>
      <c r="L100" s="35">
        <f>SUM(L86:L97)</f>
        <v>0</v>
      </c>
      <c r="M100" s="37"/>
      <c r="N100" s="35">
        <f>SUM(N86:N97)</f>
        <v>0</v>
      </c>
      <c r="O100" s="31"/>
      <c r="P100" s="76"/>
    </row>
    <row r="101" spans="1:18" ht="30" customHeight="1" x14ac:dyDescent="0.3">
      <c r="A101" s="4"/>
      <c r="F101" s="54" t="s">
        <v>74</v>
      </c>
      <c r="G101" s="58">
        <f>SUM(D86:D97)</f>
        <v>0</v>
      </c>
      <c r="H101" s="59" t="str">
        <f>IF(G101&gt;150,G101-150,"keine, d.h. Vorgaben erfüllt")</f>
        <v>keine, d.h. Vorgaben erfüllt</v>
      </c>
      <c r="J101" s="3"/>
      <c r="K101" s="36"/>
      <c r="L101" s="37"/>
      <c r="M101" s="37"/>
      <c r="N101" s="37"/>
      <c r="O101" s="37"/>
      <c r="P101" s="15"/>
    </row>
    <row r="102" spans="1:18" ht="30" customHeight="1" x14ac:dyDescent="0.3">
      <c r="A102" s="4"/>
      <c r="F102" s="55" t="s">
        <v>75</v>
      </c>
      <c r="G102" s="58">
        <f>SUMIFS(C86:C97,E86:E97,$C$6)</f>
        <v>260</v>
      </c>
      <c r="H102" s="59" t="str">
        <f>IF(G102&gt;250,"keine, d.h. Vorgaben erfüllt",250-G102)</f>
        <v>keine, d.h. Vorgaben erfüllt</v>
      </c>
      <c r="K102" s="36"/>
      <c r="L102" s="37"/>
      <c r="M102" s="37"/>
      <c r="N102" s="37"/>
      <c r="O102" s="38">
        <f>COUNTIF(O85:O97,"ja")</f>
        <v>0</v>
      </c>
      <c r="P102" s="96">
        <f>SUM(P86:P97)</f>
        <v>0</v>
      </c>
    </row>
    <row r="104" spans="1:18" ht="19" customHeight="1" x14ac:dyDescent="0.3">
      <c r="B104" s="4"/>
      <c r="C104" s="11"/>
      <c r="D104" s="11"/>
      <c r="E104" s="11"/>
      <c r="F104" s="11"/>
      <c r="G104" s="12" t="str">
        <f>_xlfn.CONCAT($C$4,", ",$C$5," / ",$A$6," ",$C$6)</f>
        <v>Muster, Max / Prüfungsschwerpunkt Bildung &amp; Soziales</v>
      </c>
      <c r="H104" s="22"/>
      <c r="I104" s="9"/>
    </row>
    <row r="105" spans="1:18" ht="23" x14ac:dyDescent="0.3">
      <c r="A105" s="83" t="s">
        <v>55</v>
      </c>
      <c r="B105" s="83"/>
      <c r="C105" s="83"/>
      <c r="D105" s="84"/>
      <c r="E105" s="84"/>
      <c r="F105" s="84"/>
      <c r="G105" s="84"/>
      <c r="H105" s="84"/>
      <c r="I105" s="84"/>
      <c r="K105" s="84"/>
      <c r="L105" s="84"/>
      <c r="M105" s="84"/>
    </row>
    <row r="106" spans="1:18" ht="23" x14ac:dyDescent="0.3">
      <c r="A106" t="s">
        <v>32</v>
      </c>
      <c r="B106" s="2"/>
      <c r="C106" s="2"/>
      <c r="K106" s="28"/>
      <c r="L106" s="28"/>
      <c r="M106" s="28"/>
    </row>
    <row r="107" spans="1:18" ht="14.15" customHeight="1" x14ac:dyDescent="0.3">
      <c r="A107" s="147" t="s">
        <v>12</v>
      </c>
      <c r="B107" s="148"/>
      <c r="C107" s="186" t="s">
        <v>56</v>
      </c>
      <c r="D107" s="187" t="s">
        <v>57</v>
      </c>
      <c r="E107" s="149" t="s">
        <v>58</v>
      </c>
      <c r="F107" s="150"/>
      <c r="G107" s="153" t="s">
        <v>40</v>
      </c>
      <c r="H107" s="161" t="s">
        <v>19</v>
      </c>
      <c r="K107" s="158" t="s">
        <v>14</v>
      </c>
      <c r="L107" s="159"/>
      <c r="M107" s="159"/>
      <c r="N107" s="159"/>
      <c r="O107" s="159"/>
      <c r="P107" s="159"/>
      <c r="Q107" s="159"/>
      <c r="R107" s="160"/>
    </row>
    <row r="108" spans="1:18" ht="55" customHeight="1" x14ac:dyDescent="0.3">
      <c r="A108" s="106" t="s">
        <v>15</v>
      </c>
      <c r="B108" s="107" t="s">
        <v>16</v>
      </c>
      <c r="C108" s="186"/>
      <c r="D108" s="188"/>
      <c r="E108" s="151"/>
      <c r="F108" s="152"/>
      <c r="G108" s="154"/>
      <c r="H108" s="162"/>
      <c r="J108" s="3"/>
      <c r="K108" s="19" t="s">
        <v>59</v>
      </c>
      <c r="L108" s="18" t="s">
        <v>60</v>
      </c>
      <c r="M108" s="18" t="s">
        <v>61</v>
      </c>
      <c r="N108" s="18" t="s">
        <v>62</v>
      </c>
      <c r="O108" s="18" t="s">
        <v>63</v>
      </c>
      <c r="P108" s="18" t="s">
        <v>64</v>
      </c>
      <c r="Q108" s="155" t="s">
        <v>21</v>
      </c>
      <c r="R108" s="156"/>
    </row>
    <row r="109" spans="1:18" ht="30" customHeight="1" x14ac:dyDescent="0.3">
      <c r="A109" s="93" t="s">
        <v>28</v>
      </c>
      <c r="B109" s="93" t="s">
        <v>28</v>
      </c>
      <c r="C109" s="94"/>
      <c r="D109" s="94"/>
      <c r="E109" s="142" t="s">
        <v>67</v>
      </c>
      <c r="F109" s="142"/>
      <c r="G109" s="118"/>
      <c r="H109" s="93"/>
      <c r="J109" s="95"/>
      <c r="K109" s="73"/>
      <c r="L109" s="128" t="str">
        <f>IF(K109="ja",C109,IF(K109="nein",0,""))</f>
        <v/>
      </c>
      <c r="M109" s="74"/>
      <c r="N109" s="128" t="str">
        <f>IF(ISBLANK(M109),"",IF(M109="ja",D109,"korrigiere hier"))</f>
        <v/>
      </c>
      <c r="O109" s="75"/>
      <c r="P109" s="128" t="str">
        <f t="shared" ref="P109:P120" si="9">IF(O109="ja",C109,IF(O109="nein",0,""))</f>
        <v/>
      </c>
      <c r="Q109" s="144"/>
      <c r="R109" s="144"/>
    </row>
    <row r="110" spans="1:18" ht="30" customHeight="1" x14ac:dyDescent="0.3">
      <c r="A110" s="66" t="s">
        <v>28</v>
      </c>
      <c r="B110" s="66" t="s">
        <v>28</v>
      </c>
      <c r="C110" s="71"/>
      <c r="D110" s="71"/>
      <c r="E110" s="142" t="s">
        <v>67</v>
      </c>
      <c r="F110" s="142"/>
      <c r="G110" s="117"/>
      <c r="H110" s="66"/>
      <c r="J110" s="3"/>
      <c r="K110" s="25"/>
      <c r="L110" s="129" t="str">
        <f t="shared" ref="L110:L120" si="10">IF(K110="ja",C110,IF(K110="nein",0,""))</f>
        <v/>
      </c>
      <c r="M110" s="74"/>
      <c r="N110" s="128" t="str">
        <f t="shared" ref="N110:N120" si="11">IF(ISBLANK(M110),"",IF(M110="ja",D110,"korrigiere hier"))</f>
        <v/>
      </c>
      <c r="O110" s="57"/>
      <c r="P110" s="129" t="str">
        <f t="shared" si="9"/>
        <v/>
      </c>
      <c r="Q110" s="143"/>
      <c r="R110" s="143"/>
    </row>
    <row r="111" spans="1:18" ht="30" customHeight="1" x14ac:dyDescent="0.3">
      <c r="A111" s="66" t="s">
        <v>28</v>
      </c>
      <c r="B111" s="66" t="s">
        <v>28</v>
      </c>
      <c r="C111" s="71"/>
      <c r="D111" s="71"/>
      <c r="E111" s="142" t="s">
        <v>67</v>
      </c>
      <c r="F111" s="142"/>
      <c r="G111" s="117"/>
      <c r="H111" s="66"/>
      <c r="J111" s="3"/>
      <c r="K111" s="25"/>
      <c r="L111" s="129" t="str">
        <f t="shared" si="10"/>
        <v/>
      </c>
      <c r="M111" s="74"/>
      <c r="N111" s="128" t="str">
        <f t="shared" si="11"/>
        <v/>
      </c>
      <c r="O111" s="57"/>
      <c r="P111" s="129" t="str">
        <f t="shared" si="9"/>
        <v/>
      </c>
      <c r="Q111" s="143"/>
      <c r="R111" s="143"/>
    </row>
    <row r="112" spans="1:18" ht="30" customHeight="1" x14ac:dyDescent="0.3">
      <c r="A112" s="66" t="s">
        <v>28</v>
      </c>
      <c r="B112" s="66" t="s">
        <v>28</v>
      </c>
      <c r="C112" s="71"/>
      <c r="D112" s="71"/>
      <c r="E112" s="142" t="s">
        <v>67</v>
      </c>
      <c r="F112" s="142"/>
      <c r="G112" s="125"/>
      <c r="H112" s="124"/>
      <c r="J112" s="3"/>
      <c r="K112" s="25"/>
      <c r="L112" s="129" t="str">
        <f t="shared" si="10"/>
        <v/>
      </c>
      <c r="M112" s="74"/>
      <c r="N112" s="128" t="str">
        <f t="shared" si="11"/>
        <v/>
      </c>
      <c r="O112" s="57"/>
      <c r="P112" s="129" t="str">
        <f t="shared" si="9"/>
        <v/>
      </c>
      <c r="Q112" s="143"/>
      <c r="R112" s="143"/>
    </row>
    <row r="113" spans="1:18" ht="30" customHeight="1" x14ac:dyDescent="0.3">
      <c r="A113" s="66" t="s">
        <v>28</v>
      </c>
      <c r="B113" s="66" t="s">
        <v>28</v>
      </c>
      <c r="C113" s="71"/>
      <c r="D113" s="71"/>
      <c r="E113" s="142" t="s">
        <v>67</v>
      </c>
      <c r="F113" s="142"/>
      <c r="G113" s="125"/>
      <c r="H113" s="124"/>
      <c r="J113" s="3"/>
      <c r="K113" s="25"/>
      <c r="L113" s="129" t="str">
        <f t="shared" si="10"/>
        <v/>
      </c>
      <c r="M113" s="74"/>
      <c r="N113" s="128" t="str">
        <f t="shared" si="11"/>
        <v/>
      </c>
      <c r="O113" s="57"/>
      <c r="P113" s="129" t="str">
        <f t="shared" si="9"/>
        <v/>
      </c>
      <c r="Q113" s="143"/>
      <c r="R113" s="143"/>
    </row>
    <row r="114" spans="1:18" ht="30" customHeight="1" x14ac:dyDescent="0.3">
      <c r="A114" s="66" t="s">
        <v>28</v>
      </c>
      <c r="B114" s="66" t="s">
        <v>28</v>
      </c>
      <c r="C114" s="71"/>
      <c r="D114" s="71"/>
      <c r="E114" s="142" t="s">
        <v>67</v>
      </c>
      <c r="F114" s="142"/>
      <c r="G114" s="125"/>
      <c r="H114" s="124"/>
      <c r="J114" s="3"/>
      <c r="K114" s="25"/>
      <c r="L114" s="129" t="str">
        <f t="shared" si="10"/>
        <v/>
      </c>
      <c r="M114" s="74"/>
      <c r="N114" s="128" t="str">
        <f t="shared" si="11"/>
        <v/>
      </c>
      <c r="O114" s="57"/>
      <c r="P114" s="129" t="str">
        <f t="shared" si="9"/>
        <v/>
      </c>
      <c r="Q114" s="143"/>
      <c r="R114" s="143"/>
    </row>
    <row r="115" spans="1:18" ht="30" customHeight="1" x14ac:dyDescent="0.3">
      <c r="A115" s="66" t="s">
        <v>28</v>
      </c>
      <c r="B115" s="66" t="s">
        <v>28</v>
      </c>
      <c r="C115" s="71"/>
      <c r="D115" s="71"/>
      <c r="E115" s="142" t="s">
        <v>67</v>
      </c>
      <c r="F115" s="142"/>
      <c r="G115" s="125"/>
      <c r="H115" s="124"/>
      <c r="J115" s="3"/>
      <c r="K115" s="25"/>
      <c r="L115" s="129" t="str">
        <f t="shared" si="10"/>
        <v/>
      </c>
      <c r="M115" s="74"/>
      <c r="N115" s="128" t="str">
        <f t="shared" si="11"/>
        <v/>
      </c>
      <c r="O115" s="57"/>
      <c r="P115" s="129" t="str">
        <f t="shared" si="9"/>
        <v/>
      </c>
      <c r="Q115" s="143"/>
      <c r="R115" s="143"/>
    </row>
    <row r="116" spans="1:18" ht="30" customHeight="1" x14ac:dyDescent="0.3">
      <c r="A116" s="66" t="s">
        <v>28</v>
      </c>
      <c r="B116" s="66" t="s">
        <v>28</v>
      </c>
      <c r="C116" s="71"/>
      <c r="D116" s="71"/>
      <c r="E116" s="142" t="s">
        <v>67</v>
      </c>
      <c r="F116" s="142"/>
      <c r="G116" s="125"/>
      <c r="H116" s="124"/>
      <c r="J116" s="3"/>
      <c r="K116" s="25"/>
      <c r="L116" s="129" t="str">
        <f t="shared" si="10"/>
        <v/>
      </c>
      <c r="M116" s="74"/>
      <c r="N116" s="128" t="str">
        <f t="shared" si="11"/>
        <v/>
      </c>
      <c r="O116" s="57"/>
      <c r="P116" s="129" t="str">
        <f t="shared" si="9"/>
        <v/>
      </c>
      <c r="Q116" s="143"/>
      <c r="R116" s="143"/>
    </row>
    <row r="117" spans="1:18" ht="30" customHeight="1" x14ac:dyDescent="0.3">
      <c r="A117" s="66" t="s">
        <v>28</v>
      </c>
      <c r="B117" s="66" t="s">
        <v>28</v>
      </c>
      <c r="C117" s="71"/>
      <c r="D117" s="71"/>
      <c r="E117" s="142" t="s">
        <v>67</v>
      </c>
      <c r="F117" s="142"/>
      <c r="G117" s="125"/>
      <c r="H117" s="124"/>
      <c r="J117" s="3"/>
      <c r="K117" s="25"/>
      <c r="L117" s="129" t="str">
        <f t="shared" si="10"/>
        <v/>
      </c>
      <c r="M117" s="74"/>
      <c r="N117" s="128" t="str">
        <f t="shared" si="11"/>
        <v/>
      </c>
      <c r="O117" s="57"/>
      <c r="P117" s="129" t="str">
        <f t="shared" si="9"/>
        <v/>
      </c>
      <c r="Q117" s="143"/>
      <c r="R117" s="143"/>
    </row>
    <row r="118" spans="1:18" ht="30" customHeight="1" x14ac:dyDescent="0.3">
      <c r="A118" s="66" t="s">
        <v>28</v>
      </c>
      <c r="B118" s="66" t="s">
        <v>28</v>
      </c>
      <c r="C118" s="71"/>
      <c r="D118" s="71"/>
      <c r="E118" s="142" t="s">
        <v>67</v>
      </c>
      <c r="F118" s="142"/>
      <c r="G118" s="125"/>
      <c r="H118" s="124"/>
      <c r="J118" s="3"/>
      <c r="K118" s="25"/>
      <c r="L118" s="129" t="str">
        <f t="shared" si="10"/>
        <v/>
      </c>
      <c r="M118" s="74"/>
      <c r="N118" s="128" t="str">
        <f t="shared" si="11"/>
        <v/>
      </c>
      <c r="O118" s="57"/>
      <c r="P118" s="129" t="str">
        <f t="shared" si="9"/>
        <v/>
      </c>
      <c r="Q118" s="143"/>
      <c r="R118" s="143"/>
    </row>
    <row r="119" spans="1:18" ht="30" customHeight="1" x14ac:dyDescent="0.3">
      <c r="A119" s="66" t="s">
        <v>28</v>
      </c>
      <c r="B119" s="66" t="s">
        <v>28</v>
      </c>
      <c r="C119" s="71"/>
      <c r="D119" s="71"/>
      <c r="E119" s="142" t="s">
        <v>67</v>
      </c>
      <c r="F119" s="142"/>
      <c r="G119" s="125"/>
      <c r="H119" s="124"/>
      <c r="J119" s="3"/>
      <c r="K119" s="25"/>
      <c r="L119" s="129" t="str">
        <f t="shared" si="10"/>
        <v/>
      </c>
      <c r="M119" s="74"/>
      <c r="N119" s="128" t="str">
        <f t="shared" si="11"/>
        <v/>
      </c>
      <c r="O119" s="57"/>
      <c r="P119" s="129" t="str">
        <f t="shared" si="9"/>
        <v/>
      </c>
      <c r="Q119" s="143"/>
      <c r="R119" s="143"/>
    </row>
    <row r="120" spans="1:18" ht="30" customHeight="1" x14ac:dyDescent="0.3">
      <c r="A120" s="66" t="s">
        <v>28</v>
      </c>
      <c r="B120" s="66" t="s">
        <v>28</v>
      </c>
      <c r="C120" s="72"/>
      <c r="D120" s="71"/>
      <c r="E120" s="142" t="s">
        <v>67</v>
      </c>
      <c r="F120" s="142"/>
      <c r="G120" s="125"/>
      <c r="H120" s="124"/>
      <c r="J120" s="3"/>
      <c r="K120" s="25"/>
      <c r="L120" s="129" t="str">
        <f t="shared" si="10"/>
        <v/>
      </c>
      <c r="M120" s="74"/>
      <c r="N120" s="128" t="str">
        <f t="shared" si="11"/>
        <v/>
      </c>
      <c r="O120" s="57"/>
      <c r="P120" s="129" t="str">
        <f t="shared" si="9"/>
        <v/>
      </c>
      <c r="Q120" s="143"/>
      <c r="R120" s="143"/>
    </row>
    <row r="121" spans="1:18" ht="14.5" thickBot="1" x14ac:dyDescent="0.35">
      <c r="A121" s="4"/>
      <c r="B121" s="4"/>
      <c r="D121" s="14"/>
      <c r="E121" s="14"/>
      <c r="J121" s="3"/>
      <c r="K121" s="32"/>
      <c r="L121" s="33"/>
      <c r="M121" s="33"/>
      <c r="N121" s="33"/>
      <c r="O121" s="33"/>
      <c r="P121" s="3"/>
      <c r="Q121" s="3"/>
    </row>
    <row r="122" spans="1:18" ht="58" thickBot="1" x14ac:dyDescent="0.35">
      <c r="F122" s="50" t="s">
        <v>50</v>
      </c>
      <c r="G122" s="50" t="s">
        <v>51</v>
      </c>
      <c r="H122" s="50" t="s">
        <v>52</v>
      </c>
      <c r="J122" s="3"/>
      <c r="K122" s="51" t="s">
        <v>76</v>
      </c>
      <c r="L122" s="52" t="s">
        <v>77</v>
      </c>
      <c r="M122" s="52"/>
      <c r="N122" s="52" t="s">
        <v>70</v>
      </c>
      <c r="O122" s="52" t="s">
        <v>78</v>
      </c>
      <c r="P122" s="53" t="s">
        <v>79</v>
      </c>
      <c r="Q122" s="145" t="s">
        <v>33</v>
      </c>
      <c r="R122" s="146"/>
    </row>
    <row r="123" spans="1:18" ht="30" customHeight="1" thickTop="1" x14ac:dyDescent="0.3">
      <c r="A123" s="4"/>
      <c r="B123" s="4"/>
      <c r="F123" s="54" t="s">
        <v>73</v>
      </c>
      <c r="G123" s="58">
        <f>SUM(C109:C120)+G100</f>
        <v>560</v>
      </c>
      <c r="H123" s="59" t="str">
        <f>IF(G123&gt;500,"keine, d.h. Vorgaben erfüllt",500-G123)</f>
        <v>keine, d.h. Vorgaben erfüllt</v>
      </c>
      <c r="J123" s="3"/>
      <c r="K123" s="34">
        <f>COUNTIF(K108:K120,"ja")+K100</f>
        <v>0</v>
      </c>
      <c r="L123" s="35">
        <f>SUM(L109:L120)+L100</f>
        <v>0</v>
      </c>
      <c r="M123" s="37"/>
      <c r="N123" s="35">
        <f>SUM(N109:N120)+N100</f>
        <v>0</v>
      </c>
      <c r="O123" s="31"/>
      <c r="P123" s="9"/>
      <c r="Q123" s="97" t="str">
        <f>IF(L123&gt;=500,"erfüllt","nicht erfüllt")</f>
        <v>nicht erfüllt</v>
      </c>
      <c r="R123" s="98" t="s">
        <v>80</v>
      </c>
    </row>
    <row r="124" spans="1:18" ht="30" customHeight="1" x14ac:dyDescent="0.3">
      <c r="A124" s="4"/>
      <c r="F124" s="54" t="s">
        <v>74</v>
      </c>
      <c r="G124" s="58">
        <f>SUM(D109:D120)+G101</f>
        <v>0</v>
      </c>
      <c r="H124" s="59" t="str">
        <f>IF(G124&gt;150,G124-150,"keine, d.h. Vorgaben erfüllt")</f>
        <v>keine, d.h. Vorgaben erfüllt</v>
      </c>
      <c r="J124" s="3"/>
      <c r="K124" s="36"/>
      <c r="L124" s="37"/>
      <c r="M124" s="37"/>
      <c r="N124" s="37"/>
      <c r="O124" s="37"/>
      <c r="P124" s="16"/>
      <c r="Q124" s="99" t="str">
        <f>IF(ISNUMBER(H124),"nicht erfüllt","erfüllt")</f>
        <v>erfüllt</v>
      </c>
      <c r="R124" s="100" t="s">
        <v>81</v>
      </c>
    </row>
    <row r="125" spans="1:18" ht="30" customHeight="1" thickBot="1" x14ac:dyDescent="0.35">
      <c r="A125" s="4"/>
      <c r="F125" s="55" t="s">
        <v>75</v>
      </c>
      <c r="G125" s="58">
        <f>SUMIFS(C109:C120,E109:E120,$C$6)+G102</f>
        <v>260</v>
      </c>
      <c r="H125" s="59" t="str">
        <f>IF(G125&gt;250,"keine, d.h. Vorgaben erfüllt",250-G125)</f>
        <v>keine, d.h. Vorgaben erfüllt</v>
      </c>
      <c r="K125" s="36"/>
      <c r="L125" s="37"/>
      <c r="M125" s="37"/>
      <c r="N125" s="37"/>
      <c r="O125" s="38">
        <f>COUNTIF(O108:O120,"ja")+O102</f>
        <v>0</v>
      </c>
      <c r="P125" s="17">
        <f>SUM(P109:P120)+P102</f>
        <v>0</v>
      </c>
      <c r="Q125" s="101" t="str">
        <f>IF(P125&gt;=250,"erfüllt","nicht erfüllt")</f>
        <v>nicht erfüllt</v>
      </c>
      <c r="R125" s="102" t="s">
        <v>82</v>
      </c>
    </row>
    <row r="126" spans="1:18" ht="14.5" thickTop="1" x14ac:dyDescent="0.3"/>
    <row r="127" spans="1:18" ht="19" customHeight="1" x14ac:dyDescent="0.3">
      <c r="A127" s="4"/>
      <c r="B127" s="4"/>
      <c r="C127" s="11"/>
      <c r="D127" s="11"/>
      <c r="E127" s="11"/>
      <c r="F127" s="11"/>
      <c r="G127" s="12" t="str">
        <f>_xlfn.CONCAT($C$4,", ",$C$5," / ",$A$6," ",$C$6)</f>
        <v>Muster, Max / Prüfungsschwerpunkt Bildung &amp; Soziales</v>
      </c>
      <c r="H127" s="22"/>
      <c r="I127" s="9"/>
    </row>
  </sheetData>
  <sheetProtection algorithmName="SHA-512" hashValue="9NlW+TsTc0LctlyhkILKEMJNPiNtvyD5cm5eF6CbNv8BW3/F58CBdOT03+IVrhq2AvoyC2EG5spCBqz4wu2rUg==" saltValue="/c4SjOdLI0/Z47J3un9iUQ==" spinCount="100000" sheet="1" objects="1" scenarios="1" formatCells="0" formatRows="0"/>
  <mergeCells count="162">
    <mergeCell ref="C4:F4"/>
    <mergeCell ref="C5:F5"/>
    <mergeCell ref="A6:B6"/>
    <mergeCell ref="C6:F6"/>
    <mergeCell ref="A10:B10"/>
    <mergeCell ref="K10:M10"/>
    <mergeCell ref="C13:F13"/>
    <mergeCell ref="G13:H13"/>
    <mergeCell ref="L13:M13"/>
    <mergeCell ref="C10:D10"/>
    <mergeCell ref="C14:F14"/>
    <mergeCell ref="G14:H14"/>
    <mergeCell ref="L14:M14"/>
    <mergeCell ref="C11:F11"/>
    <mergeCell ref="G11:H11"/>
    <mergeCell ref="L11:M11"/>
    <mergeCell ref="C12:F12"/>
    <mergeCell ref="G12:H12"/>
    <mergeCell ref="L12:M12"/>
    <mergeCell ref="C17:F17"/>
    <mergeCell ref="G17:H17"/>
    <mergeCell ref="L17:M17"/>
    <mergeCell ref="C18:F18"/>
    <mergeCell ref="G18:H18"/>
    <mergeCell ref="L18:M18"/>
    <mergeCell ref="C15:F15"/>
    <mergeCell ref="G15:H15"/>
    <mergeCell ref="L15:M15"/>
    <mergeCell ref="C16:F16"/>
    <mergeCell ref="G16:H16"/>
    <mergeCell ref="L16:M16"/>
    <mergeCell ref="C21:F21"/>
    <mergeCell ref="G21:H21"/>
    <mergeCell ref="L21:M21"/>
    <mergeCell ref="G23:H23"/>
    <mergeCell ref="K23:L23"/>
    <mergeCell ref="K24:L24"/>
    <mergeCell ref="C19:F19"/>
    <mergeCell ref="G19:H19"/>
    <mergeCell ref="L19:M19"/>
    <mergeCell ref="C20:F20"/>
    <mergeCell ref="G20:H20"/>
    <mergeCell ref="L20:M20"/>
    <mergeCell ref="C32:F32"/>
    <mergeCell ref="G32:H32"/>
    <mergeCell ref="L32:M32"/>
    <mergeCell ref="C33:F33"/>
    <mergeCell ref="G33:H33"/>
    <mergeCell ref="L33:M33"/>
    <mergeCell ref="A29:B29"/>
    <mergeCell ref="K29:M29"/>
    <mergeCell ref="C30:F30"/>
    <mergeCell ref="G30:H30"/>
    <mergeCell ref="L30:M30"/>
    <mergeCell ref="C31:F31"/>
    <mergeCell ref="G31:H31"/>
    <mergeCell ref="L31:M31"/>
    <mergeCell ref="C36:F36"/>
    <mergeCell ref="G36:H36"/>
    <mergeCell ref="L36:M36"/>
    <mergeCell ref="C37:F37"/>
    <mergeCell ref="G37:H37"/>
    <mergeCell ref="L37:M37"/>
    <mergeCell ref="C34:F34"/>
    <mergeCell ref="G34:H34"/>
    <mergeCell ref="L34:M34"/>
    <mergeCell ref="C35:F35"/>
    <mergeCell ref="G35:H35"/>
    <mergeCell ref="L35:M35"/>
    <mergeCell ref="C40:F40"/>
    <mergeCell ref="G40:H40"/>
    <mergeCell ref="L40:M40"/>
    <mergeCell ref="C41:F41"/>
    <mergeCell ref="G41:H41"/>
    <mergeCell ref="L41:M41"/>
    <mergeCell ref="C38:F38"/>
    <mergeCell ref="G38:H38"/>
    <mergeCell ref="L38:M38"/>
    <mergeCell ref="C39:F39"/>
    <mergeCell ref="G39:H39"/>
    <mergeCell ref="L39:M39"/>
    <mergeCell ref="C44:F44"/>
    <mergeCell ref="G44:H44"/>
    <mergeCell ref="L44:M44"/>
    <mergeCell ref="G46:H46"/>
    <mergeCell ref="K46:L46"/>
    <mergeCell ref="K47:L47"/>
    <mergeCell ref="C42:F42"/>
    <mergeCell ref="G42:H42"/>
    <mergeCell ref="L42:M42"/>
    <mergeCell ref="C43:F43"/>
    <mergeCell ref="G43:H43"/>
    <mergeCell ref="L43:M43"/>
    <mergeCell ref="A52:B52"/>
    <mergeCell ref="K52:M52"/>
    <mergeCell ref="A68:B68"/>
    <mergeCell ref="K68:M68"/>
    <mergeCell ref="A84:B84"/>
    <mergeCell ref="C84:C85"/>
    <mergeCell ref="D84:D85"/>
    <mergeCell ref="E84:F85"/>
    <mergeCell ref="G84:G85"/>
    <mergeCell ref="H84:H85"/>
    <mergeCell ref="E88:F88"/>
    <mergeCell ref="Q88:R88"/>
    <mergeCell ref="E89:F89"/>
    <mergeCell ref="Q89:R89"/>
    <mergeCell ref="E90:F90"/>
    <mergeCell ref="Q90:R90"/>
    <mergeCell ref="K84:R84"/>
    <mergeCell ref="Q85:R85"/>
    <mergeCell ref="E86:F86"/>
    <mergeCell ref="Q86:R86"/>
    <mergeCell ref="E87:F87"/>
    <mergeCell ref="Q87:R87"/>
    <mergeCell ref="E94:F94"/>
    <mergeCell ref="Q94:R94"/>
    <mergeCell ref="E95:F95"/>
    <mergeCell ref="Q95:R95"/>
    <mergeCell ref="E96:F96"/>
    <mergeCell ref="Q96:R96"/>
    <mergeCell ref="E91:F91"/>
    <mergeCell ref="Q91:R91"/>
    <mergeCell ref="E92:F92"/>
    <mergeCell ref="Q92:R92"/>
    <mergeCell ref="E93:F93"/>
    <mergeCell ref="Q93:R93"/>
    <mergeCell ref="E97:F97"/>
    <mergeCell ref="Q97:R97"/>
    <mergeCell ref="A107:B107"/>
    <mergeCell ref="C107:C108"/>
    <mergeCell ref="D107:D108"/>
    <mergeCell ref="E107:F108"/>
    <mergeCell ref="G107:G108"/>
    <mergeCell ref="H107:H108"/>
    <mergeCell ref="K107:R107"/>
    <mergeCell ref="Q108:R108"/>
    <mergeCell ref="E112:F112"/>
    <mergeCell ref="Q112:R112"/>
    <mergeCell ref="E113:F113"/>
    <mergeCell ref="Q113:R113"/>
    <mergeCell ref="E114:F114"/>
    <mergeCell ref="Q114:R114"/>
    <mergeCell ref="E109:F109"/>
    <mergeCell ref="Q109:R109"/>
    <mergeCell ref="E110:F110"/>
    <mergeCell ref="Q110:R110"/>
    <mergeCell ref="E111:F111"/>
    <mergeCell ref="Q111:R111"/>
    <mergeCell ref="Q122:R122"/>
    <mergeCell ref="E118:F118"/>
    <mergeCell ref="Q118:R118"/>
    <mergeCell ref="E119:F119"/>
    <mergeCell ref="Q119:R119"/>
    <mergeCell ref="E120:F120"/>
    <mergeCell ref="Q120:R120"/>
    <mergeCell ref="E115:F115"/>
    <mergeCell ref="Q115:R115"/>
    <mergeCell ref="E116:F116"/>
    <mergeCell ref="Q116:R116"/>
    <mergeCell ref="E117:F117"/>
    <mergeCell ref="Q117:R117"/>
  </mergeCells>
  <dataValidations disablePrompts="1" count="5">
    <dataValidation type="list" allowBlank="1" showInputMessage="1" showErrorMessage="1" sqref="M109:M120 M86:M97" xr:uid="{46051E14-17BA-47CD-B51F-ECDC4C42FDC1}">
      <formula1>"ja,nein"</formula1>
    </dataValidation>
    <dataValidation type="list" allowBlank="1" showInputMessage="1" showErrorMessage="1" sqref="Q101:Q102 Q124:Q125" xr:uid="{276AA6BB-47C2-44BD-A0D4-63340D3F8694}">
      <formula1>"erfüllt, nicht erfüllt"</formula1>
    </dataValidation>
    <dataValidation type="list" allowBlank="1" showInputMessage="1" showErrorMessage="1" sqref="K12:K21 K31:K44 K54:K60 K70:K76 O109:O120 K109:K120 K86:K97 O86:O97" xr:uid="{9E393F07-D0B7-4F99-8F47-46F2BE395167}">
      <formula1>"ja, nein"</formula1>
    </dataValidation>
    <dataValidation type="whole" allowBlank="1" showInputMessage="1" showErrorMessage="1" errorTitle="Ganze Zahl" error="Bitte Werte mit ganzen Zahlen angeben " sqref="D86 D109" xr:uid="{91295650-87D1-4795-A2D0-096D49BF21C8}">
      <formula1>1</formula1>
      <formula2>5000</formula2>
    </dataValidation>
    <dataValidation type="whole" errorStyle="information" allowBlank="1" showInputMessage="1" showErrorMessage="1" errorTitle="Ganze Zahl" error="Bitte Werte mit ganzen Zahlen angeben " sqref="D110:D120 D87:D97" xr:uid="{64B4ED85-9E74-4D54-945F-DE2132B808D8}">
      <formula1>1</formula1>
      <formula2>5000</formula2>
    </dataValidation>
  </dataValidation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Header>&amp;R&amp;G</oddHeader>
    <oddFooter>&amp;LSeite &amp;P / &amp;N&amp;CFormularversion 01.03.2026</oddFooter>
  </headerFooter>
  <rowBreaks count="5" manualBreakCount="5">
    <brk id="26" max="8" man="1"/>
    <brk id="49" max="8" man="1"/>
    <brk id="65" max="8" man="1"/>
    <brk id="81" max="8" man="1"/>
    <brk id="104" max="8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A26ACDB-528B-423B-8FE8-2F862BA843B2}">
          <x14:formula1>
            <xm:f>Dropdowns!$A$4:$A$7</xm:f>
          </x14:formula1>
          <xm:sqref>C6 E109:E120 E86:E97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10EC-32E0-4DBB-9ED0-51FD974ED4C9}">
  <sheetPr>
    <pageSetUpPr fitToPage="1"/>
  </sheetPr>
  <dimension ref="A1:R127"/>
  <sheetViews>
    <sheetView showGridLines="0" zoomScaleNormal="100" workbookViewId="0">
      <selection activeCell="C4" sqref="C4:F4"/>
    </sheetView>
  </sheetViews>
  <sheetFormatPr baseColWidth="10" defaultColWidth="11" defaultRowHeight="14" x14ac:dyDescent="0.3"/>
  <cols>
    <col min="1" max="1" width="13.25" customWidth="1"/>
    <col min="2" max="2" width="10.83203125" customWidth="1"/>
    <col min="3" max="3" width="15.08203125" customWidth="1"/>
    <col min="4" max="4" width="15.75" customWidth="1"/>
    <col min="5" max="5" width="14.25" customWidth="1"/>
    <col min="6" max="7" width="28.83203125" customWidth="1"/>
    <col min="8" max="8" width="31.25" customWidth="1"/>
    <col min="9" max="9" width="26" customWidth="1"/>
    <col min="10" max="10" width="1.33203125" hidden="1" customWidth="1"/>
    <col min="11" max="11" width="15.83203125" hidden="1" customWidth="1"/>
    <col min="12" max="12" width="21.5" hidden="1" customWidth="1"/>
    <col min="13" max="13" width="20.75" hidden="1" customWidth="1"/>
    <col min="14" max="14" width="12.5" hidden="1" customWidth="1"/>
    <col min="15" max="15" width="13.25" hidden="1" customWidth="1"/>
    <col min="16" max="16" width="12.58203125" hidden="1" customWidth="1"/>
    <col min="17" max="17" width="11.58203125" hidden="1" customWidth="1"/>
    <col min="18" max="18" width="12.33203125" hidden="1" customWidth="1"/>
  </cols>
  <sheetData>
    <row r="1" spans="1:13" ht="30" x14ac:dyDescent="0.3">
      <c r="A1" s="40" t="s">
        <v>0</v>
      </c>
      <c r="B1" s="1"/>
      <c r="C1" s="1"/>
      <c r="K1" s="13"/>
      <c r="L1" s="13"/>
    </row>
    <row r="2" spans="1:13" ht="23" x14ac:dyDescent="0.3">
      <c r="B2" s="2"/>
      <c r="C2" s="2"/>
    </row>
    <row r="3" spans="1:13" s="8" customFormat="1" ht="21.65" customHeight="1" x14ac:dyDescent="0.3">
      <c r="A3" s="39" t="s">
        <v>1</v>
      </c>
    </row>
    <row r="4" spans="1:13" ht="25" customHeight="1" x14ac:dyDescent="0.3">
      <c r="A4" s="41" t="s">
        <v>2</v>
      </c>
      <c r="B4" s="41"/>
      <c r="C4" s="163"/>
      <c r="D4" s="164"/>
      <c r="E4" s="164"/>
      <c r="F4" s="165"/>
      <c r="G4" s="82" t="s">
        <v>4</v>
      </c>
      <c r="H4" s="8"/>
      <c r="I4" s="8"/>
      <c r="J4" s="8"/>
      <c r="K4" s="8"/>
    </row>
    <row r="5" spans="1:13" ht="25" customHeight="1" x14ac:dyDescent="0.3">
      <c r="A5" s="41" t="s">
        <v>5</v>
      </c>
      <c r="B5" s="41"/>
      <c r="C5" s="166"/>
      <c r="D5" s="167"/>
      <c r="E5" s="167"/>
      <c r="F5" s="168"/>
    </row>
    <row r="6" spans="1:13" ht="25" customHeight="1" x14ac:dyDescent="0.35">
      <c r="A6" s="171" t="s">
        <v>7</v>
      </c>
      <c r="B6" s="171"/>
      <c r="C6" s="166" t="s">
        <v>67</v>
      </c>
      <c r="D6" s="167"/>
      <c r="E6" s="167"/>
      <c r="F6" s="168"/>
      <c r="G6" s="81" t="s">
        <v>9</v>
      </c>
    </row>
    <row r="8" spans="1:13" ht="23" x14ac:dyDescent="0.3">
      <c r="A8" s="83" t="s">
        <v>10</v>
      </c>
      <c r="B8" s="83"/>
      <c r="C8" s="83"/>
      <c r="D8" s="84"/>
      <c r="E8" s="84"/>
      <c r="F8" s="84"/>
      <c r="G8" s="84"/>
      <c r="H8" s="84"/>
      <c r="I8" s="84"/>
      <c r="K8" s="84"/>
      <c r="L8" s="84"/>
      <c r="M8" s="84"/>
    </row>
    <row r="9" spans="1:13" x14ac:dyDescent="0.3">
      <c r="A9" t="s">
        <v>11</v>
      </c>
    </row>
    <row r="10" spans="1:13" ht="17.5" customHeight="1" x14ac:dyDescent="0.3">
      <c r="A10" s="147" t="s">
        <v>12</v>
      </c>
      <c r="B10" s="148"/>
      <c r="C10" s="136" t="s">
        <v>83</v>
      </c>
      <c r="D10" s="137"/>
      <c r="E10" s="112"/>
      <c r="F10" s="113"/>
      <c r="G10" s="114"/>
      <c r="H10" s="113"/>
      <c r="I10" s="110"/>
      <c r="K10" s="178" t="s">
        <v>14</v>
      </c>
      <c r="L10" s="179"/>
      <c r="M10" s="180"/>
    </row>
    <row r="11" spans="1:13" ht="41.5" customHeight="1" x14ac:dyDescent="0.3">
      <c r="A11" s="106" t="s">
        <v>15</v>
      </c>
      <c r="B11" s="107" t="s">
        <v>16</v>
      </c>
      <c r="C11" s="151" t="s">
        <v>17</v>
      </c>
      <c r="D11" s="169"/>
      <c r="E11" s="169"/>
      <c r="F11" s="152"/>
      <c r="G11" s="151" t="s">
        <v>18</v>
      </c>
      <c r="H11" s="152"/>
      <c r="I11" s="108" t="s">
        <v>19</v>
      </c>
      <c r="K11" s="19" t="s">
        <v>20</v>
      </c>
      <c r="L11" s="181" t="s">
        <v>21</v>
      </c>
      <c r="M11" s="182"/>
    </row>
    <row r="12" spans="1:13" ht="30" customHeight="1" x14ac:dyDescent="0.3">
      <c r="A12" s="123" t="s">
        <v>28</v>
      </c>
      <c r="B12" s="123" t="s">
        <v>28</v>
      </c>
      <c r="C12" s="170"/>
      <c r="D12" s="170"/>
      <c r="E12" s="170"/>
      <c r="F12" s="170"/>
      <c r="G12" s="170"/>
      <c r="H12" s="170"/>
      <c r="I12" s="88"/>
      <c r="J12" s="85"/>
      <c r="K12" s="87"/>
      <c r="L12" s="183"/>
      <c r="M12" s="183"/>
    </row>
    <row r="13" spans="1:13" ht="30" customHeight="1" x14ac:dyDescent="0.3">
      <c r="A13" s="120" t="s">
        <v>28</v>
      </c>
      <c r="B13" s="120" t="s">
        <v>28</v>
      </c>
      <c r="C13" s="140"/>
      <c r="D13" s="140"/>
      <c r="E13" s="140"/>
      <c r="F13" s="140"/>
      <c r="G13" s="140"/>
      <c r="H13" s="140"/>
      <c r="I13" s="67"/>
      <c r="J13" s="85"/>
      <c r="K13" s="21"/>
      <c r="L13" s="141"/>
      <c r="M13" s="141"/>
    </row>
    <row r="14" spans="1:13" ht="30" customHeight="1" x14ac:dyDescent="0.3">
      <c r="A14" s="120" t="s">
        <v>28</v>
      </c>
      <c r="B14" s="120" t="s">
        <v>28</v>
      </c>
      <c r="C14" s="140"/>
      <c r="D14" s="140"/>
      <c r="E14" s="140"/>
      <c r="F14" s="140"/>
      <c r="G14" s="140"/>
      <c r="H14" s="140"/>
      <c r="I14" s="67"/>
      <c r="J14" s="85"/>
      <c r="K14" s="21"/>
      <c r="L14" s="141"/>
      <c r="M14" s="141"/>
    </row>
    <row r="15" spans="1:13" ht="30" customHeight="1" x14ac:dyDescent="0.3">
      <c r="A15" s="120" t="s">
        <v>28</v>
      </c>
      <c r="B15" s="120" t="s">
        <v>28</v>
      </c>
      <c r="C15" s="140"/>
      <c r="D15" s="140"/>
      <c r="E15" s="140"/>
      <c r="F15" s="140"/>
      <c r="G15" s="140"/>
      <c r="H15" s="140"/>
      <c r="I15" s="67"/>
      <c r="J15" s="85"/>
      <c r="K15" s="21"/>
      <c r="L15" s="141"/>
      <c r="M15" s="141"/>
    </row>
    <row r="16" spans="1:13" ht="30" customHeight="1" x14ac:dyDescent="0.3">
      <c r="A16" s="120" t="s">
        <v>28</v>
      </c>
      <c r="B16" s="120" t="s">
        <v>28</v>
      </c>
      <c r="C16" s="140"/>
      <c r="D16" s="140"/>
      <c r="E16" s="140"/>
      <c r="F16" s="140"/>
      <c r="G16" s="140"/>
      <c r="H16" s="140"/>
      <c r="I16" s="67"/>
      <c r="J16" s="85"/>
      <c r="K16" s="21"/>
      <c r="L16" s="141"/>
      <c r="M16" s="141"/>
    </row>
    <row r="17" spans="1:13" ht="30" customHeight="1" x14ac:dyDescent="0.3">
      <c r="A17" s="120" t="s">
        <v>28</v>
      </c>
      <c r="B17" s="120" t="s">
        <v>28</v>
      </c>
      <c r="C17" s="140"/>
      <c r="D17" s="140"/>
      <c r="E17" s="140"/>
      <c r="F17" s="140"/>
      <c r="G17" s="140"/>
      <c r="H17" s="140"/>
      <c r="I17" s="67"/>
      <c r="J17" s="85"/>
      <c r="K17" s="21"/>
      <c r="L17" s="141"/>
      <c r="M17" s="141"/>
    </row>
    <row r="18" spans="1:13" ht="30" customHeight="1" x14ac:dyDescent="0.3">
      <c r="A18" s="120" t="s">
        <v>28</v>
      </c>
      <c r="B18" s="120" t="s">
        <v>28</v>
      </c>
      <c r="C18" s="140"/>
      <c r="D18" s="140"/>
      <c r="E18" s="140"/>
      <c r="F18" s="140"/>
      <c r="G18" s="140"/>
      <c r="H18" s="140"/>
      <c r="I18" s="67"/>
      <c r="J18" s="85"/>
      <c r="K18" s="21"/>
      <c r="L18" s="141"/>
      <c r="M18" s="141"/>
    </row>
    <row r="19" spans="1:13" ht="30" customHeight="1" x14ac:dyDescent="0.3">
      <c r="A19" s="120" t="s">
        <v>28</v>
      </c>
      <c r="B19" s="120" t="s">
        <v>28</v>
      </c>
      <c r="C19" s="140"/>
      <c r="D19" s="140"/>
      <c r="E19" s="140"/>
      <c r="F19" s="140"/>
      <c r="G19" s="140"/>
      <c r="H19" s="140"/>
      <c r="I19" s="67"/>
      <c r="J19" s="85"/>
      <c r="K19" s="21"/>
      <c r="L19" s="141"/>
      <c r="M19" s="141"/>
    </row>
    <row r="20" spans="1:13" ht="30" customHeight="1" x14ac:dyDescent="0.3">
      <c r="A20" s="120" t="s">
        <v>28</v>
      </c>
      <c r="B20" s="120" t="s">
        <v>28</v>
      </c>
      <c r="C20" s="140"/>
      <c r="D20" s="140"/>
      <c r="E20" s="140"/>
      <c r="F20" s="140"/>
      <c r="G20" s="140"/>
      <c r="H20" s="140"/>
      <c r="I20" s="67"/>
      <c r="J20" s="85"/>
      <c r="K20" s="21"/>
      <c r="L20" s="141"/>
      <c r="M20" s="141"/>
    </row>
    <row r="21" spans="1:13" ht="30" customHeight="1" x14ac:dyDescent="0.3">
      <c r="A21" s="120" t="s">
        <v>28</v>
      </c>
      <c r="B21" s="120" t="s">
        <v>28</v>
      </c>
      <c r="C21" s="140"/>
      <c r="D21" s="140"/>
      <c r="E21" s="140"/>
      <c r="F21" s="140"/>
      <c r="G21" s="140"/>
      <c r="H21" s="140"/>
      <c r="I21" s="67"/>
      <c r="J21" s="85"/>
      <c r="K21" s="21"/>
      <c r="L21" s="141"/>
      <c r="M21" s="141"/>
    </row>
    <row r="22" spans="1:13" x14ac:dyDescent="0.3">
      <c r="B22" s="4"/>
      <c r="C22" s="4"/>
      <c r="D22" s="4"/>
      <c r="E22" s="4"/>
      <c r="J22" s="8"/>
    </row>
    <row r="23" spans="1:13" ht="34.5" customHeight="1" x14ac:dyDescent="0.3">
      <c r="F23" s="50" t="s">
        <v>84</v>
      </c>
      <c r="G23" s="184" t="s">
        <v>30</v>
      </c>
      <c r="H23" s="185"/>
      <c r="J23" s="8"/>
      <c r="K23" s="172" t="s">
        <v>31</v>
      </c>
      <c r="L23" s="173"/>
    </row>
    <row r="24" spans="1:13" s="8" customFormat="1" ht="30" customHeight="1" x14ac:dyDescent="0.3">
      <c r="K24" s="138" t="str">
        <f>IF(COUNTIF(K12:K21,"ja")&gt;0,"ja","nein")</f>
        <v>nein</v>
      </c>
      <c r="L24" s="174"/>
      <c r="M24"/>
    </row>
    <row r="26" spans="1:13" ht="19" customHeight="1" x14ac:dyDescent="0.3">
      <c r="A26" s="4"/>
      <c r="B26" s="4"/>
      <c r="C26" s="11"/>
      <c r="D26" s="11"/>
      <c r="E26" s="11"/>
      <c r="F26" s="11"/>
      <c r="G26" s="12" t="str">
        <f>_xlfn.CONCAT($C$4,", ",$C$5," / ",$A$6," ",$C$6)</f>
        <v>,  / Prüfungsschwerpunkt Bitte Schwerpunkt wählen</v>
      </c>
      <c r="H26" s="22"/>
      <c r="I26" s="9"/>
    </row>
    <row r="27" spans="1:13" ht="23" x14ac:dyDescent="0.3">
      <c r="A27" s="83" t="s">
        <v>10</v>
      </c>
      <c r="B27" s="83"/>
      <c r="C27" s="83"/>
      <c r="D27" s="84"/>
      <c r="E27" s="84"/>
      <c r="F27" s="84"/>
      <c r="G27" s="84"/>
      <c r="H27" s="84"/>
      <c r="I27" s="84"/>
      <c r="K27" s="84"/>
      <c r="L27" s="84"/>
      <c r="M27" s="84"/>
    </row>
    <row r="28" spans="1:13" x14ac:dyDescent="0.3">
      <c r="A28" t="s">
        <v>32</v>
      </c>
    </row>
    <row r="29" spans="1:13" x14ac:dyDescent="0.3">
      <c r="A29" s="147" t="s">
        <v>12</v>
      </c>
      <c r="B29" s="148"/>
      <c r="C29" s="136" t="s">
        <v>83</v>
      </c>
      <c r="D29" s="137"/>
      <c r="E29" s="112"/>
      <c r="F29" s="113"/>
      <c r="G29" s="114"/>
      <c r="H29" s="113"/>
      <c r="I29" s="110"/>
      <c r="K29" s="178" t="s">
        <v>14</v>
      </c>
      <c r="L29" s="179"/>
      <c r="M29" s="180"/>
    </row>
    <row r="30" spans="1:13" ht="41.5" customHeight="1" x14ac:dyDescent="0.3">
      <c r="A30" s="106" t="s">
        <v>15</v>
      </c>
      <c r="B30" s="107" t="s">
        <v>16</v>
      </c>
      <c r="C30" s="151" t="s">
        <v>17</v>
      </c>
      <c r="D30" s="169"/>
      <c r="E30" s="169"/>
      <c r="F30" s="152"/>
      <c r="G30" s="151" t="s">
        <v>18</v>
      </c>
      <c r="H30" s="152"/>
      <c r="I30" s="108" t="s">
        <v>19</v>
      </c>
      <c r="K30" s="19" t="s">
        <v>20</v>
      </c>
      <c r="L30" s="181" t="s">
        <v>21</v>
      </c>
      <c r="M30" s="182"/>
    </row>
    <row r="31" spans="1:13" ht="30" customHeight="1" x14ac:dyDescent="0.3">
      <c r="A31" s="123" t="s">
        <v>28</v>
      </c>
      <c r="B31" s="123" t="s">
        <v>28</v>
      </c>
      <c r="C31" s="170"/>
      <c r="D31" s="170"/>
      <c r="E31" s="170"/>
      <c r="F31" s="170"/>
      <c r="G31" s="170"/>
      <c r="H31" s="170"/>
      <c r="I31" s="88"/>
      <c r="J31" s="85"/>
      <c r="K31" s="87"/>
      <c r="L31" s="183"/>
      <c r="M31" s="183"/>
    </row>
    <row r="32" spans="1:13" ht="30" customHeight="1" x14ac:dyDescent="0.3">
      <c r="A32" s="120" t="s">
        <v>28</v>
      </c>
      <c r="B32" s="120" t="s">
        <v>28</v>
      </c>
      <c r="C32" s="140"/>
      <c r="D32" s="140"/>
      <c r="E32" s="140"/>
      <c r="F32" s="140"/>
      <c r="G32" s="140"/>
      <c r="H32" s="140"/>
      <c r="I32" s="67"/>
      <c r="J32" s="85"/>
      <c r="K32" s="21"/>
      <c r="L32" s="141"/>
      <c r="M32" s="141"/>
    </row>
    <row r="33" spans="1:13" ht="30" customHeight="1" x14ac:dyDescent="0.3">
      <c r="A33" s="120" t="s">
        <v>28</v>
      </c>
      <c r="B33" s="120" t="s">
        <v>28</v>
      </c>
      <c r="C33" s="140"/>
      <c r="D33" s="140"/>
      <c r="E33" s="140"/>
      <c r="F33" s="140"/>
      <c r="G33" s="140"/>
      <c r="H33" s="140"/>
      <c r="I33" s="67"/>
      <c r="J33" s="85"/>
      <c r="K33" s="21"/>
      <c r="L33" s="141"/>
      <c r="M33" s="141"/>
    </row>
    <row r="34" spans="1:13" ht="30" customHeight="1" x14ac:dyDescent="0.3">
      <c r="A34" s="120" t="s">
        <v>28</v>
      </c>
      <c r="B34" s="120" t="s">
        <v>28</v>
      </c>
      <c r="C34" s="140"/>
      <c r="D34" s="140"/>
      <c r="E34" s="140"/>
      <c r="F34" s="140"/>
      <c r="G34" s="140"/>
      <c r="H34" s="140"/>
      <c r="I34" s="67"/>
      <c r="J34" s="85"/>
      <c r="K34" s="21"/>
      <c r="L34" s="141"/>
      <c r="M34" s="141"/>
    </row>
    <row r="35" spans="1:13" ht="30" customHeight="1" x14ac:dyDescent="0.3">
      <c r="A35" s="120" t="s">
        <v>28</v>
      </c>
      <c r="B35" s="120" t="s">
        <v>28</v>
      </c>
      <c r="C35" s="140"/>
      <c r="D35" s="140"/>
      <c r="E35" s="140"/>
      <c r="F35" s="140"/>
      <c r="G35" s="140"/>
      <c r="H35" s="140"/>
      <c r="I35" s="67"/>
      <c r="J35" s="85"/>
      <c r="K35" s="21"/>
      <c r="L35" s="141"/>
      <c r="M35" s="141"/>
    </row>
    <row r="36" spans="1:13" ht="30" customHeight="1" x14ac:dyDescent="0.3">
      <c r="A36" s="120" t="s">
        <v>28</v>
      </c>
      <c r="B36" s="120" t="s">
        <v>28</v>
      </c>
      <c r="C36" s="140"/>
      <c r="D36" s="140"/>
      <c r="E36" s="140"/>
      <c r="F36" s="140"/>
      <c r="G36" s="140"/>
      <c r="H36" s="140"/>
      <c r="I36" s="67"/>
      <c r="J36" s="85"/>
      <c r="K36" s="21"/>
      <c r="L36" s="141"/>
      <c r="M36" s="141"/>
    </row>
    <row r="37" spans="1:13" ht="30" customHeight="1" x14ac:dyDescent="0.3">
      <c r="A37" s="120" t="s">
        <v>28</v>
      </c>
      <c r="B37" s="120" t="s">
        <v>28</v>
      </c>
      <c r="C37" s="140"/>
      <c r="D37" s="140"/>
      <c r="E37" s="140"/>
      <c r="F37" s="140"/>
      <c r="G37" s="140"/>
      <c r="H37" s="140"/>
      <c r="I37" s="67"/>
      <c r="J37" s="85"/>
      <c r="K37" s="21"/>
      <c r="L37" s="141"/>
      <c r="M37" s="141"/>
    </row>
    <row r="38" spans="1:13" ht="30" customHeight="1" x14ac:dyDescent="0.3">
      <c r="A38" s="120" t="s">
        <v>28</v>
      </c>
      <c r="B38" s="120" t="s">
        <v>28</v>
      </c>
      <c r="C38" s="140"/>
      <c r="D38" s="140"/>
      <c r="E38" s="140"/>
      <c r="F38" s="140"/>
      <c r="G38" s="140"/>
      <c r="H38" s="140"/>
      <c r="I38" s="67"/>
      <c r="J38" s="85"/>
      <c r="K38" s="21"/>
      <c r="L38" s="141"/>
      <c r="M38" s="141"/>
    </row>
    <row r="39" spans="1:13" ht="30" customHeight="1" x14ac:dyDescent="0.3">
      <c r="A39" s="120" t="s">
        <v>28</v>
      </c>
      <c r="B39" s="120" t="s">
        <v>28</v>
      </c>
      <c r="C39" s="140"/>
      <c r="D39" s="140"/>
      <c r="E39" s="140"/>
      <c r="F39" s="140"/>
      <c r="G39" s="140"/>
      <c r="H39" s="140"/>
      <c r="I39" s="67"/>
      <c r="J39" s="85"/>
      <c r="K39" s="21"/>
      <c r="L39" s="141"/>
      <c r="M39" s="141"/>
    </row>
    <row r="40" spans="1:13" ht="30" customHeight="1" x14ac:dyDescent="0.3">
      <c r="A40" s="120" t="s">
        <v>28</v>
      </c>
      <c r="B40" s="120" t="s">
        <v>28</v>
      </c>
      <c r="C40" s="140"/>
      <c r="D40" s="140"/>
      <c r="E40" s="140"/>
      <c r="F40" s="140"/>
      <c r="G40" s="140"/>
      <c r="H40" s="140"/>
      <c r="I40" s="67"/>
      <c r="J40" s="85"/>
      <c r="K40" s="21"/>
      <c r="L40" s="141"/>
      <c r="M40" s="141"/>
    </row>
    <row r="41" spans="1:13" ht="30" customHeight="1" x14ac:dyDescent="0.3">
      <c r="A41" s="120" t="s">
        <v>28</v>
      </c>
      <c r="B41" s="120" t="s">
        <v>28</v>
      </c>
      <c r="C41" s="140"/>
      <c r="D41" s="140"/>
      <c r="E41" s="140"/>
      <c r="F41" s="140"/>
      <c r="G41" s="140"/>
      <c r="H41" s="140"/>
      <c r="I41" s="67"/>
      <c r="J41" s="85"/>
      <c r="K41" s="21"/>
      <c r="L41" s="141"/>
      <c r="M41" s="141"/>
    </row>
    <row r="42" spans="1:13" ht="30" customHeight="1" x14ac:dyDescent="0.3">
      <c r="A42" s="120" t="s">
        <v>28</v>
      </c>
      <c r="B42" s="120" t="s">
        <v>28</v>
      </c>
      <c r="C42" s="140"/>
      <c r="D42" s="140"/>
      <c r="E42" s="140"/>
      <c r="F42" s="140"/>
      <c r="G42" s="140"/>
      <c r="H42" s="140"/>
      <c r="I42" s="67"/>
      <c r="J42" s="85"/>
      <c r="K42" s="21"/>
      <c r="L42" s="141"/>
      <c r="M42" s="141"/>
    </row>
    <row r="43" spans="1:13" ht="30" customHeight="1" x14ac:dyDescent="0.3">
      <c r="A43" s="120" t="s">
        <v>28</v>
      </c>
      <c r="B43" s="120" t="s">
        <v>28</v>
      </c>
      <c r="C43" s="140"/>
      <c r="D43" s="140"/>
      <c r="E43" s="140"/>
      <c r="F43" s="140"/>
      <c r="G43" s="140"/>
      <c r="H43" s="140"/>
      <c r="I43" s="67"/>
      <c r="J43" s="85"/>
      <c r="K43" s="21"/>
      <c r="L43" s="141"/>
      <c r="M43" s="141"/>
    </row>
    <row r="44" spans="1:13" ht="30" customHeight="1" x14ac:dyDescent="0.3">
      <c r="A44" s="120" t="s">
        <v>28</v>
      </c>
      <c r="B44" s="120" t="s">
        <v>28</v>
      </c>
      <c r="C44" s="140"/>
      <c r="D44" s="140"/>
      <c r="E44" s="140"/>
      <c r="F44" s="140"/>
      <c r="G44" s="140"/>
      <c r="H44" s="140"/>
      <c r="I44" s="67"/>
      <c r="J44" s="85"/>
      <c r="K44" s="21"/>
      <c r="L44" s="141"/>
      <c r="M44" s="141"/>
    </row>
    <row r="45" spans="1:13" x14ac:dyDescent="0.3">
      <c r="B45" s="4"/>
      <c r="C45" s="4"/>
      <c r="D45" s="4"/>
      <c r="E45" s="4"/>
      <c r="J45" s="8"/>
    </row>
    <row r="46" spans="1:13" ht="31.5" customHeight="1" thickBot="1" x14ac:dyDescent="0.35">
      <c r="F46" s="50" t="s">
        <v>84</v>
      </c>
      <c r="G46" s="184" t="s">
        <v>30</v>
      </c>
      <c r="H46" s="185"/>
      <c r="J46" s="8"/>
      <c r="K46" s="172" t="s">
        <v>31</v>
      </c>
      <c r="L46" s="173"/>
      <c r="M46" s="79" t="s">
        <v>33</v>
      </c>
    </row>
    <row r="47" spans="1:13" s="8" customFormat="1" ht="30" customHeight="1" thickTop="1" thickBot="1" x14ac:dyDescent="0.35">
      <c r="K47" s="138" t="str">
        <f>IF(SUM(COUNTIF(K31:K44,"ja"),COUNTIF(K12:K21,"ja"))&gt;0,"ja","nein")</f>
        <v>nein</v>
      </c>
      <c r="L47" s="139"/>
      <c r="M47" s="80" t="str">
        <f>IF(K47="nein","nicht erfüllt","erfüllt")</f>
        <v>nicht erfüllt</v>
      </c>
    </row>
    <row r="48" spans="1:13" ht="14.5" thickTop="1" x14ac:dyDescent="0.3"/>
    <row r="49" spans="1:13" ht="19" customHeight="1" x14ac:dyDescent="0.3">
      <c r="A49" s="4"/>
      <c r="B49" s="4"/>
      <c r="C49" s="11"/>
      <c r="D49" s="11"/>
      <c r="E49" s="11"/>
      <c r="F49" s="11"/>
      <c r="G49" s="12" t="str">
        <f>_xlfn.CONCAT($C$4,", ",$C$5," / ",$A$6," ",$C$6)</f>
        <v>,  / Prüfungsschwerpunkt Bitte Schwerpunkt wählen</v>
      </c>
      <c r="H49" s="22"/>
      <c r="I49" s="9"/>
    </row>
    <row r="50" spans="1:13" ht="23" x14ac:dyDescent="0.3">
      <c r="A50" s="83" t="s">
        <v>34</v>
      </c>
      <c r="B50" s="83"/>
      <c r="C50" s="83"/>
      <c r="D50" s="84"/>
      <c r="E50" s="84"/>
      <c r="F50" s="84"/>
      <c r="G50" s="84"/>
      <c r="H50" s="84"/>
      <c r="I50" s="84"/>
      <c r="K50" s="84"/>
      <c r="L50" s="84"/>
      <c r="M50" s="84"/>
    </row>
    <row r="51" spans="1:13" ht="19.5" customHeight="1" x14ac:dyDescent="0.3">
      <c r="A51" t="s">
        <v>11</v>
      </c>
    </row>
    <row r="52" spans="1:13" x14ac:dyDescent="0.3">
      <c r="A52" s="147" t="s">
        <v>12</v>
      </c>
      <c r="B52" s="148"/>
      <c r="C52" s="136" t="s">
        <v>83</v>
      </c>
      <c r="D52" s="137"/>
      <c r="E52" s="110"/>
      <c r="F52" s="110"/>
      <c r="G52" s="110"/>
      <c r="H52" s="110"/>
      <c r="I52" s="110"/>
      <c r="K52" s="175" t="s">
        <v>14</v>
      </c>
      <c r="L52" s="176"/>
      <c r="M52" s="177"/>
    </row>
    <row r="53" spans="1:13" s="8" customFormat="1" ht="46.5" customHeight="1" x14ac:dyDescent="0.3">
      <c r="A53" s="106" t="s">
        <v>15</v>
      </c>
      <c r="B53" s="107" t="s">
        <v>16</v>
      </c>
      <c r="C53" s="111" t="s">
        <v>35</v>
      </c>
      <c r="D53" s="61" t="s">
        <v>36</v>
      </c>
      <c r="E53" s="61" t="s">
        <v>37</v>
      </c>
      <c r="F53" s="108" t="s">
        <v>38</v>
      </c>
      <c r="G53" s="108" t="s">
        <v>39</v>
      </c>
      <c r="H53" s="108" t="s">
        <v>40</v>
      </c>
      <c r="I53" s="108" t="s">
        <v>19</v>
      </c>
      <c r="K53" s="19" t="s">
        <v>41</v>
      </c>
      <c r="L53" s="18" t="s">
        <v>42</v>
      </c>
      <c r="M53" s="18" t="s">
        <v>21</v>
      </c>
    </row>
    <row r="54" spans="1:13" ht="60" customHeight="1" x14ac:dyDescent="0.3">
      <c r="A54" s="120" t="s">
        <v>28</v>
      </c>
      <c r="B54" s="120" t="s">
        <v>28</v>
      </c>
      <c r="C54" s="89"/>
      <c r="D54" s="90" t="str">
        <f>IF(ISNUMBER(A54),ROUND(DATEDIF(A54,B54,"m")+DATEDIF(A54,B54,"md")/30,1),"")</f>
        <v/>
      </c>
      <c r="E54" s="90" t="str">
        <f>IF(ISNUMBER(D54),D54*(C54/100)/0.8,"")</f>
        <v/>
      </c>
      <c r="F54" s="116"/>
      <c r="G54" s="116"/>
      <c r="H54" s="116"/>
      <c r="I54" s="116"/>
      <c r="J54" s="8"/>
      <c r="K54" s="23"/>
      <c r="L54" s="126" t="str">
        <f>IF(K54="ja",E54,IF(K54="nein",0,""))</f>
        <v/>
      </c>
      <c r="M54" s="24"/>
    </row>
    <row r="55" spans="1:13" ht="60" customHeight="1" x14ac:dyDescent="0.3">
      <c r="A55" s="120" t="s">
        <v>28</v>
      </c>
      <c r="B55" s="120" t="s">
        <v>28</v>
      </c>
      <c r="C55" s="68"/>
      <c r="D55" s="69" t="str">
        <f t="shared" ref="D55:D60" si="0">IF(ISNUMBER(A55),ROUND(DATEDIF(A55,B55,"m")+DATEDIF(A55,B55,"md")/30,1),"")</f>
        <v/>
      </c>
      <c r="E55" s="69" t="str">
        <f t="shared" ref="E55:E60" si="1">IF(ISNUMBER(D55),D55*(C55/100)/0.8,"")</f>
        <v/>
      </c>
      <c r="F55" s="115"/>
      <c r="G55" s="115"/>
      <c r="H55" s="115"/>
      <c r="I55" s="115"/>
      <c r="J55" s="8"/>
      <c r="K55" s="25"/>
      <c r="L55" s="127" t="str">
        <f t="shared" ref="L55:L60" si="2">IF(K55="ja",E55,IF(K55="nein",0,""))</f>
        <v/>
      </c>
      <c r="M55" s="26"/>
    </row>
    <row r="56" spans="1:13" ht="60" customHeight="1" x14ac:dyDescent="0.3">
      <c r="A56" s="120" t="s">
        <v>28</v>
      </c>
      <c r="B56" s="120" t="s">
        <v>28</v>
      </c>
      <c r="C56" s="68"/>
      <c r="D56" s="69" t="str">
        <f t="shared" si="0"/>
        <v/>
      </c>
      <c r="E56" s="69" t="str">
        <f t="shared" si="1"/>
        <v/>
      </c>
      <c r="F56" s="115"/>
      <c r="G56" s="115"/>
      <c r="H56" s="115"/>
      <c r="I56" s="115"/>
      <c r="J56" s="8"/>
      <c r="K56" s="25"/>
      <c r="L56" s="127" t="str">
        <f t="shared" si="2"/>
        <v/>
      </c>
      <c r="M56" s="26"/>
    </row>
    <row r="57" spans="1:13" ht="60" customHeight="1" x14ac:dyDescent="0.3">
      <c r="A57" s="120" t="s">
        <v>28</v>
      </c>
      <c r="B57" s="120" t="s">
        <v>28</v>
      </c>
      <c r="C57" s="68"/>
      <c r="D57" s="69" t="str">
        <f t="shared" si="0"/>
        <v/>
      </c>
      <c r="E57" s="69" t="str">
        <f t="shared" si="1"/>
        <v/>
      </c>
      <c r="F57" s="115"/>
      <c r="G57" s="115"/>
      <c r="H57" s="115"/>
      <c r="I57" s="115"/>
      <c r="J57" s="8"/>
      <c r="K57" s="25"/>
      <c r="L57" s="127" t="str">
        <f t="shared" si="2"/>
        <v/>
      </c>
      <c r="M57" s="26"/>
    </row>
    <row r="58" spans="1:13" ht="60" customHeight="1" x14ac:dyDescent="0.3">
      <c r="A58" s="120" t="s">
        <v>28</v>
      </c>
      <c r="B58" s="120" t="s">
        <v>28</v>
      </c>
      <c r="C58" s="68"/>
      <c r="D58" s="69" t="str">
        <f t="shared" si="0"/>
        <v/>
      </c>
      <c r="E58" s="69" t="str">
        <f t="shared" si="1"/>
        <v/>
      </c>
      <c r="F58" s="115"/>
      <c r="G58" s="115"/>
      <c r="H58" s="115"/>
      <c r="I58" s="115"/>
      <c r="J58" s="8"/>
      <c r="K58" s="25"/>
      <c r="L58" s="127" t="str">
        <f t="shared" si="2"/>
        <v/>
      </c>
      <c r="M58" s="26"/>
    </row>
    <row r="59" spans="1:13" ht="60" customHeight="1" x14ac:dyDescent="0.3">
      <c r="A59" s="120" t="s">
        <v>28</v>
      </c>
      <c r="B59" s="120" t="s">
        <v>28</v>
      </c>
      <c r="C59" s="68"/>
      <c r="D59" s="69" t="str">
        <f t="shared" si="0"/>
        <v/>
      </c>
      <c r="E59" s="69" t="str">
        <f t="shared" si="1"/>
        <v/>
      </c>
      <c r="F59" s="115"/>
      <c r="G59" s="115"/>
      <c r="H59" s="115"/>
      <c r="I59" s="115"/>
      <c r="J59" s="8"/>
      <c r="K59" s="25"/>
      <c r="L59" s="127" t="str">
        <f>IF(K59="ja",E59,IF(K59="nein",0,""))</f>
        <v/>
      </c>
      <c r="M59" s="26"/>
    </row>
    <row r="60" spans="1:13" ht="60" customHeight="1" x14ac:dyDescent="0.3">
      <c r="A60" s="120" t="s">
        <v>28</v>
      </c>
      <c r="B60" s="120" t="s">
        <v>28</v>
      </c>
      <c r="C60" s="68"/>
      <c r="D60" s="69" t="str">
        <f t="shared" si="0"/>
        <v/>
      </c>
      <c r="E60" s="69" t="str">
        <f t="shared" si="1"/>
        <v/>
      </c>
      <c r="F60" s="115"/>
      <c r="G60" s="115"/>
      <c r="H60" s="115"/>
      <c r="I60" s="115"/>
      <c r="J60" s="8"/>
      <c r="K60" s="25"/>
      <c r="L60" s="127" t="str">
        <f t="shared" si="2"/>
        <v/>
      </c>
      <c r="M60" s="26"/>
    </row>
    <row r="61" spans="1:13" x14ac:dyDescent="0.3">
      <c r="B61" s="4"/>
      <c r="C61" s="4"/>
      <c r="D61" s="4"/>
      <c r="E61" s="4"/>
      <c r="J61" s="8"/>
      <c r="K61" s="27"/>
      <c r="L61" s="28"/>
      <c r="M61" s="28"/>
    </row>
    <row r="62" spans="1:13" ht="34.5" x14ac:dyDescent="0.3">
      <c r="F62" s="50" t="s">
        <v>85</v>
      </c>
      <c r="G62" s="50" t="s">
        <v>45</v>
      </c>
      <c r="H62" s="50" t="s">
        <v>46</v>
      </c>
      <c r="J62" s="8"/>
      <c r="K62" s="51" t="s">
        <v>47</v>
      </c>
      <c r="L62" s="52" t="s">
        <v>48</v>
      </c>
    </row>
    <row r="63" spans="1:13" ht="28" x14ac:dyDescent="0.3">
      <c r="A63" s="7"/>
      <c r="B63" s="7"/>
      <c r="C63" s="7"/>
      <c r="D63" s="7"/>
      <c r="E63" s="7"/>
      <c r="F63" s="55" t="s">
        <v>49</v>
      </c>
      <c r="G63" s="60">
        <f>SUM(E54:E60)</f>
        <v>0</v>
      </c>
      <c r="H63" s="60">
        <f>IF(G63&gt;=24,0,24-G63)</f>
        <v>24</v>
      </c>
      <c r="J63" s="8"/>
      <c r="K63" s="29">
        <f>COUNTIF(K54:K60,"ja")</f>
        <v>0</v>
      </c>
      <c r="L63" s="30">
        <f>SUM(L54:L60)</f>
        <v>0</v>
      </c>
    </row>
    <row r="64" spans="1:13" x14ac:dyDescent="0.3">
      <c r="K64" s="28"/>
      <c r="L64" s="28"/>
      <c r="M64" s="28"/>
    </row>
    <row r="65" spans="1:13" ht="19" customHeight="1" x14ac:dyDescent="0.3">
      <c r="A65" s="4"/>
      <c r="B65" s="4"/>
      <c r="C65" s="11"/>
      <c r="D65" s="11"/>
      <c r="E65" s="11"/>
      <c r="F65" s="11"/>
      <c r="G65" s="12" t="str">
        <f>_xlfn.CONCAT($C$4,", ",$C$5," / ",$A$6," ",$C$6)</f>
        <v>,  / Prüfungsschwerpunkt Bitte Schwerpunkt wählen</v>
      </c>
      <c r="H65" s="22"/>
      <c r="I65" s="9"/>
      <c r="K65" s="28"/>
      <c r="L65" s="28"/>
      <c r="M65" s="28"/>
    </row>
    <row r="66" spans="1:13" ht="23" x14ac:dyDescent="0.3">
      <c r="A66" s="83" t="s">
        <v>34</v>
      </c>
      <c r="B66" s="83"/>
      <c r="C66" s="83"/>
      <c r="D66" s="84"/>
      <c r="E66" s="84"/>
      <c r="F66" s="84"/>
      <c r="G66" s="84"/>
      <c r="H66" s="84"/>
      <c r="I66" s="84"/>
      <c r="K66" s="84"/>
      <c r="L66" s="84"/>
      <c r="M66" s="84"/>
    </row>
    <row r="67" spans="1:13" ht="18.649999999999999" customHeight="1" x14ac:dyDescent="0.3">
      <c r="A67" t="s">
        <v>32</v>
      </c>
    </row>
    <row r="68" spans="1:13" x14ac:dyDescent="0.3">
      <c r="A68" s="147" t="s">
        <v>12</v>
      </c>
      <c r="B68" s="148"/>
      <c r="C68" s="136" t="s">
        <v>83</v>
      </c>
      <c r="D68" s="137"/>
      <c r="E68" s="110"/>
      <c r="F68" s="110"/>
      <c r="G68" s="110"/>
      <c r="H68" s="110"/>
      <c r="I68" s="110"/>
      <c r="K68" s="175" t="s">
        <v>14</v>
      </c>
      <c r="L68" s="176"/>
      <c r="M68" s="177"/>
    </row>
    <row r="69" spans="1:13" s="8" customFormat="1" ht="46.5" customHeight="1" x14ac:dyDescent="0.3">
      <c r="A69" s="106" t="s">
        <v>15</v>
      </c>
      <c r="B69" s="107" t="s">
        <v>16</v>
      </c>
      <c r="C69" s="111" t="s">
        <v>35</v>
      </c>
      <c r="D69" s="61" t="s">
        <v>36</v>
      </c>
      <c r="E69" s="61" t="s">
        <v>37</v>
      </c>
      <c r="F69" s="108" t="s">
        <v>38</v>
      </c>
      <c r="G69" s="108" t="s">
        <v>39</v>
      </c>
      <c r="H69" s="108" t="s">
        <v>40</v>
      </c>
      <c r="I69" s="108" t="s">
        <v>19</v>
      </c>
      <c r="K69" s="19" t="s">
        <v>41</v>
      </c>
      <c r="L69" s="18" t="s">
        <v>42</v>
      </c>
      <c r="M69" s="18" t="s">
        <v>21</v>
      </c>
    </row>
    <row r="70" spans="1:13" ht="60" customHeight="1" x14ac:dyDescent="0.3">
      <c r="A70" s="120" t="s">
        <v>28</v>
      </c>
      <c r="B70" s="120" t="s">
        <v>28</v>
      </c>
      <c r="C70" s="89"/>
      <c r="D70" s="90" t="str">
        <f>IF(ISNUMBER(A70),ROUND(DATEDIF(A70,B70,"m")+DATEDIF(A70,B70,"md")/30,1),"")</f>
        <v/>
      </c>
      <c r="E70" s="90" t="str">
        <f>IF(ISNUMBER(D70),D70*(C70/100)/0.8,"")</f>
        <v/>
      </c>
      <c r="F70" s="116"/>
      <c r="G70" s="116"/>
      <c r="H70" s="116"/>
      <c r="I70" s="116"/>
      <c r="J70" s="8"/>
      <c r="K70" s="23"/>
      <c r="L70" s="126" t="str">
        <f>IF(K70="ja",E70,IF(K70="nein",0,""))</f>
        <v/>
      </c>
      <c r="M70" s="24"/>
    </row>
    <row r="71" spans="1:13" ht="60" customHeight="1" x14ac:dyDescent="0.3">
      <c r="A71" s="120" t="s">
        <v>28</v>
      </c>
      <c r="B71" s="120" t="s">
        <v>28</v>
      </c>
      <c r="C71" s="68"/>
      <c r="D71" s="69" t="str">
        <f t="shared" ref="D71:D76" si="3">IF(ISNUMBER(A71),ROUND(DATEDIF(A71,B71,"m")+DATEDIF(A71,B71,"md")/30,1),"")</f>
        <v/>
      </c>
      <c r="E71" s="69" t="str">
        <f t="shared" ref="E71:E76" si="4">IF(ISNUMBER(D71),D71*(C71/100)/0.8,"")</f>
        <v/>
      </c>
      <c r="F71" s="115"/>
      <c r="G71" s="115"/>
      <c r="H71" s="115"/>
      <c r="I71" s="115"/>
      <c r="J71" s="8"/>
      <c r="K71" s="25"/>
      <c r="L71" s="127" t="str">
        <f t="shared" ref="L71:L75" si="5">IF(K71="ja",E71,IF(K71="nein",0,""))</f>
        <v/>
      </c>
      <c r="M71" s="26"/>
    </row>
    <row r="72" spans="1:13" ht="60" customHeight="1" x14ac:dyDescent="0.3">
      <c r="A72" s="120" t="s">
        <v>28</v>
      </c>
      <c r="B72" s="120" t="s">
        <v>28</v>
      </c>
      <c r="C72" s="68"/>
      <c r="D72" s="69" t="str">
        <f t="shared" si="3"/>
        <v/>
      </c>
      <c r="E72" s="69" t="str">
        <f t="shared" si="4"/>
        <v/>
      </c>
      <c r="F72" s="115"/>
      <c r="G72" s="115"/>
      <c r="H72" s="115"/>
      <c r="I72" s="115"/>
      <c r="J72" s="8"/>
      <c r="K72" s="25"/>
      <c r="L72" s="127" t="str">
        <f t="shared" si="5"/>
        <v/>
      </c>
      <c r="M72" s="26"/>
    </row>
    <row r="73" spans="1:13" ht="60" customHeight="1" x14ac:dyDescent="0.3">
      <c r="A73" s="120" t="s">
        <v>28</v>
      </c>
      <c r="B73" s="120" t="s">
        <v>28</v>
      </c>
      <c r="C73" s="68"/>
      <c r="D73" s="69" t="str">
        <f t="shared" si="3"/>
        <v/>
      </c>
      <c r="E73" s="69" t="str">
        <f t="shared" si="4"/>
        <v/>
      </c>
      <c r="F73" s="115"/>
      <c r="G73" s="115"/>
      <c r="H73" s="115"/>
      <c r="I73" s="115"/>
      <c r="J73" s="8"/>
      <c r="K73" s="25"/>
      <c r="L73" s="127" t="str">
        <f t="shared" si="5"/>
        <v/>
      </c>
      <c r="M73" s="26"/>
    </row>
    <row r="74" spans="1:13" ht="60" customHeight="1" x14ac:dyDescent="0.3">
      <c r="A74" s="120" t="s">
        <v>28</v>
      </c>
      <c r="B74" s="120" t="s">
        <v>28</v>
      </c>
      <c r="C74" s="68"/>
      <c r="D74" s="69" t="str">
        <f t="shared" si="3"/>
        <v/>
      </c>
      <c r="E74" s="69" t="str">
        <f t="shared" si="4"/>
        <v/>
      </c>
      <c r="F74" s="115"/>
      <c r="G74" s="115"/>
      <c r="H74" s="115"/>
      <c r="I74" s="115"/>
      <c r="J74" s="8"/>
      <c r="K74" s="25"/>
      <c r="L74" s="127" t="str">
        <f t="shared" si="5"/>
        <v/>
      </c>
      <c r="M74" s="26"/>
    </row>
    <row r="75" spans="1:13" ht="60" customHeight="1" x14ac:dyDescent="0.3">
      <c r="A75" s="120" t="s">
        <v>28</v>
      </c>
      <c r="B75" s="120" t="s">
        <v>28</v>
      </c>
      <c r="C75" s="68"/>
      <c r="D75" s="69" t="str">
        <f t="shared" si="3"/>
        <v/>
      </c>
      <c r="E75" s="69" t="str">
        <f t="shared" si="4"/>
        <v/>
      </c>
      <c r="F75" s="115"/>
      <c r="G75" s="115"/>
      <c r="H75" s="115"/>
      <c r="I75" s="115"/>
      <c r="J75" s="8"/>
      <c r="K75" s="25"/>
      <c r="L75" s="127" t="str">
        <f t="shared" si="5"/>
        <v/>
      </c>
      <c r="M75" s="26"/>
    </row>
    <row r="76" spans="1:13" ht="60" customHeight="1" x14ac:dyDescent="0.3">
      <c r="A76" s="120" t="s">
        <v>28</v>
      </c>
      <c r="B76" s="120" t="s">
        <v>28</v>
      </c>
      <c r="C76" s="68"/>
      <c r="D76" s="69" t="str">
        <f t="shared" si="3"/>
        <v/>
      </c>
      <c r="E76" s="69" t="str">
        <f t="shared" si="4"/>
        <v/>
      </c>
      <c r="F76" s="115"/>
      <c r="G76" s="115"/>
      <c r="H76" s="115"/>
      <c r="I76" s="115"/>
      <c r="J76" s="8"/>
      <c r="K76" s="25"/>
      <c r="L76" s="127" t="str">
        <f t="shared" ref="L76" si="6">IF(K76="ja",E76,IF(K76="nein",0,""))</f>
        <v/>
      </c>
      <c r="M76" s="26"/>
    </row>
    <row r="77" spans="1:13" x14ac:dyDescent="0.3">
      <c r="B77" s="4"/>
      <c r="C77" s="4"/>
      <c r="D77" s="4"/>
      <c r="E77" s="4"/>
      <c r="J77" s="8"/>
      <c r="K77" s="27"/>
      <c r="L77" s="28"/>
      <c r="M77" s="28"/>
    </row>
    <row r="78" spans="1:13" ht="28.5" thickBot="1" x14ac:dyDescent="0.35">
      <c r="F78" s="50" t="s">
        <v>86</v>
      </c>
      <c r="G78" s="50" t="s">
        <v>51</v>
      </c>
      <c r="H78" s="50" t="s">
        <v>52</v>
      </c>
      <c r="J78" s="8"/>
      <c r="K78" s="51" t="s">
        <v>53</v>
      </c>
      <c r="L78" s="52" t="s">
        <v>54</v>
      </c>
      <c r="M78" s="62" t="s">
        <v>33</v>
      </c>
    </row>
    <row r="79" spans="1:13" ht="29" thickTop="1" thickBot="1" x14ac:dyDescent="0.35">
      <c r="A79" s="7"/>
      <c r="B79" s="7"/>
      <c r="C79" s="7"/>
      <c r="D79" s="7"/>
      <c r="E79" s="7"/>
      <c r="F79" s="55" t="s">
        <v>49</v>
      </c>
      <c r="G79" s="64">
        <f>SUM(E70:E76)+G63</f>
        <v>0</v>
      </c>
      <c r="H79" s="64">
        <f>IF(G79&gt;=24,0,24-G79)</f>
        <v>24</v>
      </c>
      <c r="J79" s="8"/>
      <c r="K79" s="65">
        <f>COUNTIF(K70:K76,"ja")+K63</f>
        <v>0</v>
      </c>
      <c r="L79" s="77">
        <f>SUM(L70:L76)+L63</f>
        <v>0</v>
      </c>
      <c r="M79" s="78" t="str">
        <f>IF(L79&gt;=24,"erfüllt","nicht erfüllt")</f>
        <v>nicht erfüllt</v>
      </c>
    </row>
    <row r="80" spans="1:13" ht="14.5" thickTop="1" x14ac:dyDescent="0.3">
      <c r="K80" s="28"/>
      <c r="L80" s="28"/>
      <c r="M80" s="28"/>
    </row>
    <row r="81" spans="1:18" ht="19" customHeight="1" x14ac:dyDescent="0.3">
      <c r="A81" s="4"/>
      <c r="B81" s="4"/>
      <c r="C81" s="11"/>
      <c r="D81" s="11"/>
      <c r="E81" s="11"/>
      <c r="F81" s="11"/>
      <c r="G81" s="12" t="str">
        <f>_xlfn.CONCAT($C$4,", ",$C$5," / ",$A$6," ",$C$6)</f>
        <v>,  / Prüfungsschwerpunkt Bitte Schwerpunkt wählen</v>
      </c>
      <c r="H81" s="22"/>
      <c r="I81" s="9"/>
      <c r="K81" s="28"/>
      <c r="L81" s="28"/>
      <c r="M81" s="28"/>
    </row>
    <row r="82" spans="1:18" ht="23" x14ac:dyDescent="0.3">
      <c r="A82" s="83" t="s">
        <v>55</v>
      </c>
      <c r="B82" s="83"/>
      <c r="C82" s="83"/>
      <c r="D82" s="84"/>
      <c r="E82" s="84"/>
      <c r="F82" s="84"/>
      <c r="G82" s="84"/>
      <c r="H82" s="84"/>
      <c r="I82" s="84"/>
      <c r="K82" s="84"/>
      <c r="L82" s="84"/>
      <c r="M82" s="84"/>
    </row>
    <row r="83" spans="1:18" ht="15.65" customHeight="1" x14ac:dyDescent="0.3">
      <c r="A83" t="s">
        <v>11</v>
      </c>
      <c r="B83" s="2"/>
      <c r="C83" s="2"/>
      <c r="K83" s="28"/>
      <c r="L83" s="28"/>
      <c r="M83" s="28"/>
    </row>
    <row r="84" spans="1:18" ht="14.15" customHeight="1" x14ac:dyDescent="0.3">
      <c r="A84" s="147" t="s">
        <v>12</v>
      </c>
      <c r="B84" s="148"/>
      <c r="C84" s="136" t="s">
        <v>83</v>
      </c>
      <c r="D84" s="137"/>
      <c r="E84" s="149" t="s">
        <v>58</v>
      </c>
      <c r="F84" s="150"/>
      <c r="G84" s="153" t="s">
        <v>40</v>
      </c>
      <c r="H84" s="161" t="s">
        <v>19</v>
      </c>
      <c r="K84" s="158" t="s">
        <v>14</v>
      </c>
      <c r="L84" s="159"/>
      <c r="M84" s="159"/>
      <c r="N84" s="159"/>
      <c r="O84" s="159"/>
      <c r="P84" s="159"/>
      <c r="Q84" s="159"/>
      <c r="R84" s="160"/>
    </row>
    <row r="85" spans="1:18" ht="77.5" customHeight="1" x14ac:dyDescent="0.3">
      <c r="A85" s="106" t="s">
        <v>15</v>
      </c>
      <c r="B85" s="107" t="s">
        <v>16</v>
      </c>
      <c r="C85" s="131" t="s">
        <v>56</v>
      </c>
      <c r="D85" s="132" t="s">
        <v>57</v>
      </c>
      <c r="E85" s="151"/>
      <c r="F85" s="152"/>
      <c r="G85" s="154"/>
      <c r="H85" s="162"/>
      <c r="J85" s="3"/>
      <c r="K85" s="19" t="s">
        <v>59</v>
      </c>
      <c r="L85" s="18" t="s">
        <v>60</v>
      </c>
      <c r="M85" s="18" t="s">
        <v>61</v>
      </c>
      <c r="N85" s="18" t="s">
        <v>62</v>
      </c>
      <c r="O85" s="18" t="s">
        <v>63</v>
      </c>
      <c r="P85" s="18" t="s">
        <v>64</v>
      </c>
      <c r="Q85" s="155" t="s">
        <v>21</v>
      </c>
      <c r="R85" s="156"/>
    </row>
    <row r="86" spans="1:18" ht="30" customHeight="1" x14ac:dyDescent="0.3">
      <c r="A86" s="121" t="s">
        <v>28</v>
      </c>
      <c r="B86" s="121" t="s">
        <v>28</v>
      </c>
      <c r="C86" s="94"/>
      <c r="D86" s="94"/>
      <c r="E86" s="157" t="s">
        <v>67</v>
      </c>
      <c r="F86" s="157"/>
      <c r="G86" s="118"/>
      <c r="H86" s="93"/>
      <c r="J86" s="95"/>
      <c r="K86" s="73"/>
      <c r="L86" s="128" t="str">
        <f>IF(K86="ja",C86,IF(K86="nein",0,""))</f>
        <v/>
      </c>
      <c r="M86" s="74"/>
      <c r="N86" s="128" t="str">
        <f>IF(ISBLANK(M86),"",IF(M86="ja",D86,"korrigiere hier"))</f>
        <v/>
      </c>
      <c r="O86" s="75"/>
      <c r="P86" s="128" t="str">
        <f t="shared" ref="P86:P97" si="7">IF(O86="ja",C86,IF(O86="nein",0,""))</f>
        <v/>
      </c>
      <c r="Q86" s="144"/>
      <c r="R86" s="144"/>
    </row>
    <row r="87" spans="1:18" ht="30" customHeight="1" x14ac:dyDescent="0.3">
      <c r="A87" s="122" t="s">
        <v>28</v>
      </c>
      <c r="B87" s="122" t="s">
        <v>28</v>
      </c>
      <c r="C87" s="71"/>
      <c r="D87" s="71"/>
      <c r="E87" s="142" t="s">
        <v>67</v>
      </c>
      <c r="F87" s="142"/>
      <c r="G87" s="125"/>
      <c r="H87" s="124"/>
      <c r="J87" s="3"/>
      <c r="K87" s="25"/>
      <c r="L87" s="129" t="str">
        <f>IF(K87="ja",C87,IF(K87="nein",0,""))</f>
        <v/>
      </c>
      <c r="M87" s="74"/>
      <c r="N87" s="128" t="str">
        <f t="shared" ref="N87:N97" si="8">IF(ISBLANK(M87),"",IF(M87="ja",D87,"korrigiere hier"))</f>
        <v/>
      </c>
      <c r="O87" s="57"/>
      <c r="P87" s="129" t="str">
        <f t="shared" si="7"/>
        <v/>
      </c>
      <c r="Q87" s="143"/>
      <c r="R87" s="143"/>
    </row>
    <row r="88" spans="1:18" ht="30" customHeight="1" x14ac:dyDescent="0.3">
      <c r="A88" s="122" t="s">
        <v>28</v>
      </c>
      <c r="B88" s="122" t="s">
        <v>28</v>
      </c>
      <c r="C88" s="71"/>
      <c r="D88" s="71"/>
      <c r="E88" s="142" t="s">
        <v>67</v>
      </c>
      <c r="F88" s="142"/>
      <c r="G88" s="125"/>
      <c r="H88" s="124"/>
      <c r="J88" s="3"/>
      <c r="K88" s="25"/>
      <c r="L88" s="129" t="str">
        <f>IF(K88="ja",C88,IF(K88="nein",0,""))</f>
        <v/>
      </c>
      <c r="M88" s="74"/>
      <c r="N88" s="128" t="str">
        <f t="shared" si="8"/>
        <v/>
      </c>
      <c r="O88" s="57"/>
      <c r="P88" s="129" t="str">
        <f t="shared" si="7"/>
        <v/>
      </c>
      <c r="Q88" s="143"/>
      <c r="R88" s="143"/>
    </row>
    <row r="89" spans="1:18" ht="30" customHeight="1" x14ac:dyDescent="0.3">
      <c r="A89" s="122" t="s">
        <v>28</v>
      </c>
      <c r="B89" s="122" t="s">
        <v>28</v>
      </c>
      <c r="C89" s="71"/>
      <c r="D89" s="71"/>
      <c r="E89" s="142" t="s">
        <v>67</v>
      </c>
      <c r="F89" s="142"/>
      <c r="G89" s="125"/>
      <c r="H89" s="124"/>
      <c r="J89" s="3"/>
      <c r="K89" s="25"/>
      <c r="L89" s="129" t="str">
        <f t="shared" ref="L89:L97" si="9">IF(K89="ja",C89,IF(K89="nein",0,""))</f>
        <v/>
      </c>
      <c r="M89" s="74"/>
      <c r="N89" s="128" t="str">
        <f t="shared" si="8"/>
        <v/>
      </c>
      <c r="O89" s="57"/>
      <c r="P89" s="129" t="str">
        <f t="shared" si="7"/>
        <v/>
      </c>
      <c r="Q89" s="143"/>
      <c r="R89" s="143"/>
    </row>
    <row r="90" spans="1:18" ht="30" customHeight="1" x14ac:dyDescent="0.3">
      <c r="A90" s="122" t="s">
        <v>28</v>
      </c>
      <c r="B90" s="122" t="s">
        <v>28</v>
      </c>
      <c r="C90" s="71"/>
      <c r="D90" s="71"/>
      <c r="E90" s="142" t="s">
        <v>67</v>
      </c>
      <c r="F90" s="142"/>
      <c r="G90" s="125"/>
      <c r="H90" s="124"/>
      <c r="J90" s="3"/>
      <c r="K90" s="25"/>
      <c r="L90" s="129" t="str">
        <f t="shared" ref="L90" si="10">IF(K90="ja",C90,IF(K90="nein",0,""))</f>
        <v/>
      </c>
      <c r="M90" s="74"/>
      <c r="N90" s="128" t="str">
        <f t="shared" si="8"/>
        <v/>
      </c>
      <c r="O90" s="57"/>
      <c r="P90" s="129" t="str">
        <f t="shared" si="7"/>
        <v/>
      </c>
      <c r="Q90" s="143"/>
      <c r="R90" s="143"/>
    </row>
    <row r="91" spans="1:18" ht="30" customHeight="1" x14ac:dyDescent="0.3">
      <c r="A91" s="122" t="s">
        <v>28</v>
      </c>
      <c r="B91" s="122" t="s">
        <v>28</v>
      </c>
      <c r="C91" s="71"/>
      <c r="D91" s="71"/>
      <c r="E91" s="142" t="s">
        <v>67</v>
      </c>
      <c r="F91" s="142"/>
      <c r="G91" s="125"/>
      <c r="H91" s="124"/>
      <c r="J91" s="3"/>
      <c r="K91" s="25"/>
      <c r="L91" s="129" t="str">
        <f t="shared" ref="L91" si="11">IF(K91="ja",C91,IF(K91="nein",0,""))</f>
        <v/>
      </c>
      <c r="M91" s="74"/>
      <c r="N91" s="128" t="str">
        <f t="shared" si="8"/>
        <v/>
      </c>
      <c r="O91" s="57"/>
      <c r="P91" s="129" t="str">
        <f t="shared" si="7"/>
        <v/>
      </c>
      <c r="Q91" s="143"/>
      <c r="R91" s="143"/>
    </row>
    <row r="92" spans="1:18" ht="30" customHeight="1" x14ac:dyDescent="0.3">
      <c r="A92" s="122" t="s">
        <v>28</v>
      </c>
      <c r="B92" s="122" t="s">
        <v>28</v>
      </c>
      <c r="C92" s="71"/>
      <c r="D92" s="71"/>
      <c r="E92" s="142" t="s">
        <v>67</v>
      </c>
      <c r="F92" s="142"/>
      <c r="G92" s="125"/>
      <c r="H92" s="124"/>
      <c r="J92" s="3"/>
      <c r="K92" s="25"/>
      <c r="L92" s="129" t="str">
        <f t="shared" si="9"/>
        <v/>
      </c>
      <c r="M92" s="74"/>
      <c r="N92" s="128" t="str">
        <f t="shared" si="8"/>
        <v/>
      </c>
      <c r="O92" s="57"/>
      <c r="P92" s="129" t="str">
        <f t="shared" si="7"/>
        <v/>
      </c>
      <c r="Q92" s="143"/>
      <c r="R92" s="143"/>
    </row>
    <row r="93" spans="1:18" ht="30" customHeight="1" x14ac:dyDescent="0.3">
      <c r="A93" s="122" t="s">
        <v>28</v>
      </c>
      <c r="B93" s="122" t="s">
        <v>28</v>
      </c>
      <c r="C93" s="71"/>
      <c r="D93" s="71"/>
      <c r="E93" s="142" t="s">
        <v>67</v>
      </c>
      <c r="F93" s="142"/>
      <c r="G93" s="125"/>
      <c r="H93" s="124"/>
      <c r="J93" s="3"/>
      <c r="K93" s="25"/>
      <c r="L93" s="129" t="str">
        <f t="shared" si="9"/>
        <v/>
      </c>
      <c r="M93" s="74"/>
      <c r="N93" s="128" t="str">
        <f t="shared" si="8"/>
        <v/>
      </c>
      <c r="O93" s="57"/>
      <c r="P93" s="129" t="str">
        <f t="shared" si="7"/>
        <v/>
      </c>
      <c r="Q93" s="143"/>
      <c r="R93" s="143"/>
    </row>
    <row r="94" spans="1:18" ht="30" customHeight="1" x14ac:dyDescent="0.3">
      <c r="A94" s="122" t="s">
        <v>28</v>
      </c>
      <c r="B94" s="122" t="s">
        <v>28</v>
      </c>
      <c r="C94" s="71"/>
      <c r="D94" s="71"/>
      <c r="E94" s="142" t="s">
        <v>67</v>
      </c>
      <c r="F94" s="142"/>
      <c r="G94" s="125"/>
      <c r="H94" s="124"/>
      <c r="J94" s="3"/>
      <c r="K94" s="25"/>
      <c r="L94" s="129" t="str">
        <f t="shared" ref="L94" si="12">IF(K94="ja",C94,IF(K94="nein",0,""))</f>
        <v/>
      </c>
      <c r="M94" s="74"/>
      <c r="N94" s="128" t="str">
        <f t="shared" si="8"/>
        <v/>
      </c>
      <c r="O94" s="57"/>
      <c r="P94" s="129" t="str">
        <f t="shared" si="7"/>
        <v/>
      </c>
      <c r="Q94" s="143"/>
      <c r="R94" s="143"/>
    </row>
    <row r="95" spans="1:18" ht="30" customHeight="1" x14ac:dyDescent="0.3">
      <c r="A95" s="122" t="s">
        <v>28</v>
      </c>
      <c r="B95" s="122" t="s">
        <v>28</v>
      </c>
      <c r="C95" s="71"/>
      <c r="D95" s="71"/>
      <c r="E95" s="142" t="s">
        <v>67</v>
      </c>
      <c r="F95" s="142"/>
      <c r="G95" s="125"/>
      <c r="H95" s="124"/>
      <c r="J95" s="3"/>
      <c r="K95" s="25"/>
      <c r="L95" s="129" t="str">
        <f t="shared" ref="L95" si="13">IF(K95="ja",C95,IF(K95="nein",0,""))</f>
        <v/>
      </c>
      <c r="M95" s="74"/>
      <c r="N95" s="128" t="str">
        <f t="shared" si="8"/>
        <v/>
      </c>
      <c r="O95" s="57"/>
      <c r="P95" s="129" t="str">
        <f t="shared" si="7"/>
        <v/>
      </c>
      <c r="Q95" s="143"/>
      <c r="R95" s="143"/>
    </row>
    <row r="96" spans="1:18" ht="30" customHeight="1" x14ac:dyDescent="0.3">
      <c r="A96" s="122" t="s">
        <v>28</v>
      </c>
      <c r="B96" s="122" t="s">
        <v>28</v>
      </c>
      <c r="C96" s="71"/>
      <c r="D96" s="71"/>
      <c r="E96" s="142" t="s">
        <v>67</v>
      </c>
      <c r="F96" s="142"/>
      <c r="G96" s="125"/>
      <c r="H96" s="124"/>
      <c r="J96" s="3"/>
      <c r="K96" s="25"/>
      <c r="L96" s="129" t="str">
        <f t="shared" ref="L96" si="14">IF(K96="ja",C96,IF(K96="nein",0,""))</f>
        <v/>
      </c>
      <c r="M96" s="74"/>
      <c r="N96" s="128" t="str">
        <f t="shared" si="8"/>
        <v/>
      </c>
      <c r="O96" s="57"/>
      <c r="P96" s="129" t="str">
        <f t="shared" si="7"/>
        <v/>
      </c>
      <c r="Q96" s="143"/>
      <c r="R96" s="143"/>
    </row>
    <row r="97" spans="1:18" ht="30" customHeight="1" x14ac:dyDescent="0.3">
      <c r="A97" s="122" t="s">
        <v>28</v>
      </c>
      <c r="B97" s="122" t="s">
        <v>28</v>
      </c>
      <c r="C97" s="72"/>
      <c r="D97" s="71"/>
      <c r="E97" s="142" t="s">
        <v>67</v>
      </c>
      <c r="F97" s="142"/>
      <c r="G97" s="125"/>
      <c r="H97" s="124"/>
      <c r="J97" s="3"/>
      <c r="K97" s="25"/>
      <c r="L97" s="129" t="str">
        <f t="shared" si="9"/>
        <v/>
      </c>
      <c r="M97" s="74"/>
      <c r="N97" s="128" t="str">
        <f t="shared" si="8"/>
        <v/>
      </c>
      <c r="O97" s="57"/>
      <c r="P97" s="129" t="str">
        <f t="shared" si="7"/>
        <v/>
      </c>
      <c r="Q97" s="143"/>
      <c r="R97" s="143"/>
    </row>
    <row r="98" spans="1:18" x14ac:dyDescent="0.3">
      <c r="A98" s="4"/>
      <c r="B98" s="4"/>
      <c r="D98" s="14"/>
      <c r="E98" s="14"/>
      <c r="J98" s="3"/>
      <c r="K98" s="32"/>
      <c r="L98" s="33"/>
      <c r="M98" s="33"/>
      <c r="N98" s="33"/>
      <c r="O98" s="33"/>
      <c r="P98" s="3"/>
      <c r="Q98" s="3"/>
    </row>
    <row r="99" spans="1:18" ht="36.75" customHeight="1" x14ac:dyDescent="0.3">
      <c r="F99" s="50" t="s">
        <v>87</v>
      </c>
      <c r="G99" s="50" t="s">
        <v>45</v>
      </c>
      <c r="H99" s="50" t="s">
        <v>46</v>
      </c>
      <c r="J99" s="3"/>
      <c r="K99" s="51" t="s">
        <v>68</v>
      </c>
      <c r="L99" s="52" t="s">
        <v>69</v>
      </c>
      <c r="M99" s="52"/>
      <c r="N99" s="52" t="s">
        <v>70</v>
      </c>
      <c r="O99" s="52" t="s">
        <v>71</v>
      </c>
      <c r="P99" s="52" t="s">
        <v>72</v>
      </c>
    </row>
    <row r="100" spans="1:18" ht="30" customHeight="1" x14ac:dyDescent="0.3">
      <c r="A100" s="4"/>
      <c r="B100" s="4"/>
      <c r="F100" s="54" t="s">
        <v>73</v>
      </c>
      <c r="G100" s="58">
        <f>SUM(C86:C97)</f>
        <v>0</v>
      </c>
      <c r="H100" s="59">
        <f>IF(G100&gt;500,"keine, d.h. Vorgaben erfüllt",500-G100)</f>
        <v>500</v>
      </c>
      <c r="J100" s="3"/>
      <c r="K100" s="34">
        <f>COUNTIF(K85:K97,"ja")</f>
        <v>0</v>
      </c>
      <c r="L100" s="35">
        <f>SUM(L86:L97)</f>
        <v>0</v>
      </c>
      <c r="M100" s="37"/>
      <c r="N100" s="35">
        <f>SUM(N86:N97)</f>
        <v>0</v>
      </c>
      <c r="O100" s="31"/>
      <c r="P100" s="76"/>
    </row>
    <row r="101" spans="1:18" ht="30" customHeight="1" x14ac:dyDescent="0.3">
      <c r="A101" s="4"/>
      <c r="F101" s="54" t="s">
        <v>74</v>
      </c>
      <c r="G101" s="58">
        <f>SUM(D86:D97)</f>
        <v>0</v>
      </c>
      <c r="H101" s="59" t="str">
        <f>IF(G101&gt;150,G101-150,"keine, d.h. Vorgaben erfüllt")</f>
        <v>keine, d.h. Vorgaben erfüllt</v>
      </c>
      <c r="J101" s="3"/>
      <c r="K101" s="36"/>
      <c r="L101" s="37"/>
      <c r="M101" s="37"/>
      <c r="N101" s="37"/>
      <c r="O101" s="37"/>
      <c r="P101" s="15"/>
    </row>
    <row r="102" spans="1:18" ht="30" customHeight="1" x14ac:dyDescent="0.3">
      <c r="A102" s="4"/>
      <c r="F102" s="55" t="s">
        <v>75</v>
      </c>
      <c r="G102" s="58">
        <f>SUMIFS(C86:C97,E86:E97,$C$6)</f>
        <v>0</v>
      </c>
      <c r="H102" s="59">
        <f>IF(G102&gt;250,"keine, d.h. Vorgaben erfüllt",250-G102)</f>
        <v>250</v>
      </c>
      <c r="K102" s="36"/>
      <c r="L102" s="37"/>
      <c r="M102" s="37"/>
      <c r="N102" s="37"/>
      <c r="O102" s="38">
        <f>COUNTIF(O85:O97,"ja")</f>
        <v>0</v>
      </c>
      <c r="P102" s="96">
        <f>SUM(P86:P97)</f>
        <v>0</v>
      </c>
    </row>
    <row r="104" spans="1:18" ht="19" customHeight="1" x14ac:dyDescent="0.3">
      <c r="B104" s="4"/>
      <c r="C104" s="11"/>
      <c r="D104" s="11"/>
      <c r="E104" s="11"/>
      <c r="F104" s="11"/>
      <c r="G104" s="12" t="str">
        <f>_xlfn.CONCAT($C$4,", ",$C$5," / ",$A$6," ",$C$6)</f>
        <v>,  / Prüfungsschwerpunkt Bitte Schwerpunkt wählen</v>
      </c>
      <c r="H104" s="22"/>
      <c r="I104" s="9"/>
    </row>
    <row r="105" spans="1:18" ht="23" x14ac:dyDescent="0.3">
      <c r="A105" s="83" t="s">
        <v>55</v>
      </c>
      <c r="B105" s="83"/>
      <c r="C105" s="83"/>
      <c r="D105" s="84"/>
      <c r="E105" s="84"/>
      <c r="F105" s="84"/>
      <c r="G105" s="84"/>
      <c r="H105" s="84"/>
      <c r="I105" s="84"/>
      <c r="K105" s="84"/>
      <c r="L105" s="84"/>
      <c r="M105" s="84"/>
    </row>
    <row r="106" spans="1:18" ht="23.15" customHeight="1" x14ac:dyDescent="0.3">
      <c r="A106" t="s">
        <v>32</v>
      </c>
      <c r="B106" s="2"/>
      <c r="C106" s="2"/>
      <c r="K106" s="28"/>
      <c r="L106" s="28"/>
      <c r="M106" s="28"/>
    </row>
    <row r="107" spans="1:18" ht="14.15" customHeight="1" x14ac:dyDescent="0.3">
      <c r="A107" s="147" t="s">
        <v>12</v>
      </c>
      <c r="B107" s="148"/>
      <c r="C107" s="136" t="s">
        <v>83</v>
      </c>
      <c r="D107" s="137"/>
      <c r="E107" s="149" t="s">
        <v>58</v>
      </c>
      <c r="F107" s="150"/>
      <c r="G107" s="153" t="s">
        <v>40</v>
      </c>
      <c r="H107" s="161" t="s">
        <v>19</v>
      </c>
      <c r="K107" s="158" t="s">
        <v>14</v>
      </c>
      <c r="L107" s="159"/>
      <c r="M107" s="159"/>
      <c r="N107" s="159"/>
      <c r="O107" s="159"/>
      <c r="P107" s="159"/>
      <c r="Q107" s="159"/>
      <c r="R107" s="160"/>
    </row>
    <row r="108" spans="1:18" ht="63" customHeight="1" x14ac:dyDescent="0.3">
      <c r="A108" s="106" t="s">
        <v>15</v>
      </c>
      <c r="B108" s="107" t="s">
        <v>16</v>
      </c>
      <c r="C108" s="131" t="s">
        <v>56</v>
      </c>
      <c r="D108" s="132" t="s">
        <v>57</v>
      </c>
      <c r="E108" s="151"/>
      <c r="F108" s="152"/>
      <c r="G108" s="154"/>
      <c r="H108" s="162"/>
      <c r="J108" s="3"/>
      <c r="K108" s="19" t="s">
        <v>59</v>
      </c>
      <c r="L108" s="18" t="s">
        <v>60</v>
      </c>
      <c r="M108" s="18" t="s">
        <v>61</v>
      </c>
      <c r="N108" s="18" t="s">
        <v>62</v>
      </c>
      <c r="O108" s="18" t="s">
        <v>63</v>
      </c>
      <c r="P108" s="18" t="s">
        <v>64</v>
      </c>
      <c r="Q108" s="155" t="s">
        <v>21</v>
      </c>
      <c r="R108" s="156"/>
    </row>
    <row r="109" spans="1:18" ht="30" customHeight="1" x14ac:dyDescent="0.3">
      <c r="A109" s="121" t="s">
        <v>28</v>
      </c>
      <c r="B109" s="121" t="s">
        <v>28</v>
      </c>
      <c r="C109" s="94"/>
      <c r="D109" s="94"/>
      <c r="E109" s="142" t="s">
        <v>67</v>
      </c>
      <c r="F109" s="142"/>
      <c r="G109" s="118"/>
      <c r="H109" s="93"/>
      <c r="J109" s="95"/>
      <c r="K109" s="73"/>
      <c r="L109" s="128" t="str">
        <f>IF(K109="ja",C109,IF(K109="nein",0,""))</f>
        <v/>
      </c>
      <c r="M109" s="74"/>
      <c r="N109" s="128" t="str">
        <f>IF(ISBLANK(M109),"",IF(M109="ja",D109,"korrigiere hier"))</f>
        <v/>
      </c>
      <c r="O109" s="75"/>
      <c r="P109" s="128" t="str">
        <f t="shared" ref="P109:P120" si="15">IF(O109="ja",C109,IF(O109="nein",0,""))</f>
        <v/>
      </c>
      <c r="Q109" s="144"/>
      <c r="R109" s="144"/>
    </row>
    <row r="110" spans="1:18" ht="30" customHeight="1" x14ac:dyDescent="0.3">
      <c r="A110" s="122" t="s">
        <v>28</v>
      </c>
      <c r="B110" s="122" t="s">
        <v>28</v>
      </c>
      <c r="C110" s="71"/>
      <c r="D110" s="71"/>
      <c r="E110" s="142" t="s">
        <v>67</v>
      </c>
      <c r="F110" s="142"/>
      <c r="G110" s="117"/>
      <c r="H110" s="66"/>
      <c r="J110" s="3"/>
      <c r="K110" s="25"/>
      <c r="L110" s="129" t="str">
        <f t="shared" ref="L110:L120" si="16">IF(K110="ja",C110,IF(K110="nein",0,""))</f>
        <v/>
      </c>
      <c r="M110" s="74"/>
      <c r="N110" s="128" t="str">
        <f t="shared" ref="N110:N120" si="17">IF(ISBLANK(M110),"",IF(M110="ja",D110,"korrigiere hier"))</f>
        <v/>
      </c>
      <c r="O110" s="57"/>
      <c r="P110" s="129" t="str">
        <f t="shared" si="15"/>
        <v/>
      </c>
      <c r="Q110" s="143"/>
      <c r="R110" s="143"/>
    </row>
    <row r="111" spans="1:18" ht="30" customHeight="1" x14ac:dyDescent="0.3">
      <c r="A111" s="122" t="s">
        <v>28</v>
      </c>
      <c r="B111" s="122" t="s">
        <v>28</v>
      </c>
      <c r="C111" s="71"/>
      <c r="D111" s="71"/>
      <c r="E111" s="142" t="s">
        <v>67</v>
      </c>
      <c r="F111" s="142"/>
      <c r="G111" s="117"/>
      <c r="H111" s="66"/>
      <c r="J111" s="3"/>
      <c r="K111" s="25"/>
      <c r="L111" s="129" t="str">
        <f t="shared" si="16"/>
        <v/>
      </c>
      <c r="M111" s="74"/>
      <c r="N111" s="128" t="str">
        <f t="shared" si="17"/>
        <v/>
      </c>
      <c r="O111" s="57"/>
      <c r="P111" s="129" t="str">
        <f t="shared" si="15"/>
        <v/>
      </c>
      <c r="Q111" s="143"/>
      <c r="R111" s="143"/>
    </row>
    <row r="112" spans="1:18" ht="30" customHeight="1" x14ac:dyDescent="0.3">
      <c r="A112" s="122" t="s">
        <v>28</v>
      </c>
      <c r="B112" s="122" t="s">
        <v>28</v>
      </c>
      <c r="C112" s="71"/>
      <c r="D112" s="71"/>
      <c r="E112" s="142" t="s">
        <v>67</v>
      </c>
      <c r="F112" s="142"/>
      <c r="G112" s="125"/>
      <c r="H112" s="124"/>
      <c r="J112" s="3"/>
      <c r="K112" s="25"/>
      <c r="L112" s="129" t="str">
        <f t="shared" si="16"/>
        <v/>
      </c>
      <c r="M112" s="74"/>
      <c r="N112" s="128" t="str">
        <f t="shared" si="17"/>
        <v/>
      </c>
      <c r="O112" s="57"/>
      <c r="P112" s="129" t="str">
        <f t="shared" si="15"/>
        <v/>
      </c>
      <c r="Q112" s="143"/>
      <c r="R112" s="143"/>
    </row>
    <row r="113" spans="1:18" ht="30" customHeight="1" x14ac:dyDescent="0.3">
      <c r="A113" s="122" t="s">
        <v>28</v>
      </c>
      <c r="B113" s="122" t="s">
        <v>28</v>
      </c>
      <c r="C113" s="71"/>
      <c r="D113" s="71"/>
      <c r="E113" s="142" t="s">
        <v>67</v>
      </c>
      <c r="F113" s="142"/>
      <c r="G113" s="125"/>
      <c r="H113" s="124"/>
      <c r="J113" s="3"/>
      <c r="K113" s="25"/>
      <c r="L113" s="129" t="str">
        <f t="shared" si="16"/>
        <v/>
      </c>
      <c r="M113" s="74"/>
      <c r="N113" s="128" t="str">
        <f t="shared" si="17"/>
        <v/>
      </c>
      <c r="O113" s="57"/>
      <c r="P113" s="129" t="str">
        <f t="shared" si="15"/>
        <v/>
      </c>
      <c r="Q113" s="143"/>
      <c r="R113" s="143"/>
    </row>
    <row r="114" spans="1:18" ht="30" customHeight="1" x14ac:dyDescent="0.3">
      <c r="A114" s="122" t="s">
        <v>28</v>
      </c>
      <c r="B114" s="122" t="s">
        <v>28</v>
      </c>
      <c r="C114" s="71"/>
      <c r="D114" s="71"/>
      <c r="E114" s="142" t="s">
        <v>67</v>
      </c>
      <c r="F114" s="142"/>
      <c r="G114" s="125"/>
      <c r="H114" s="124"/>
      <c r="J114" s="3"/>
      <c r="K114" s="25"/>
      <c r="L114" s="129" t="str">
        <f t="shared" si="16"/>
        <v/>
      </c>
      <c r="M114" s="74"/>
      <c r="N114" s="128" t="str">
        <f t="shared" si="17"/>
        <v/>
      </c>
      <c r="O114" s="57"/>
      <c r="P114" s="129" t="str">
        <f t="shared" si="15"/>
        <v/>
      </c>
      <c r="Q114" s="143"/>
      <c r="R114" s="143"/>
    </row>
    <row r="115" spans="1:18" ht="30" customHeight="1" x14ac:dyDescent="0.3">
      <c r="A115" s="122" t="s">
        <v>28</v>
      </c>
      <c r="B115" s="122" t="s">
        <v>28</v>
      </c>
      <c r="C115" s="71"/>
      <c r="D115" s="71"/>
      <c r="E115" s="142" t="s">
        <v>67</v>
      </c>
      <c r="F115" s="142"/>
      <c r="G115" s="125"/>
      <c r="H115" s="124"/>
      <c r="J115" s="3"/>
      <c r="K115" s="25"/>
      <c r="L115" s="129" t="str">
        <f t="shared" si="16"/>
        <v/>
      </c>
      <c r="M115" s="74"/>
      <c r="N115" s="128" t="str">
        <f t="shared" si="17"/>
        <v/>
      </c>
      <c r="O115" s="57"/>
      <c r="P115" s="129" t="str">
        <f t="shared" si="15"/>
        <v/>
      </c>
      <c r="Q115" s="143"/>
      <c r="R115" s="143"/>
    </row>
    <row r="116" spans="1:18" ht="30" customHeight="1" x14ac:dyDescent="0.3">
      <c r="A116" s="122" t="s">
        <v>28</v>
      </c>
      <c r="B116" s="122" t="s">
        <v>28</v>
      </c>
      <c r="C116" s="71"/>
      <c r="D116" s="71"/>
      <c r="E116" s="142" t="s">
        <v>67</v>
      </c>
      <c r="F116" s="142"/>
      <c r="G116" s="125"/>
      <c r="H116" s="124"/>
      <c r="J116" s="3"/>
      <c r="K116" s="25"/>
      <c r="L116" s="129" t="str">
        <f t="shared" si="16"/>
        <v/>
      </c>
      <c r="M116" s="74"/>
      <c r="N116" s="128" t="str">
        <f t="shared" si="17"/>
        <v/>
      </c>
      <c r="O116" s="57"/>
      <c r="P116" s="129" t="str">
        <f t="shared" si="15"/>
        <v/>
      </c>
      <c r="Q116" s="143"/>
      <c r="R116" s="143"/>
    </row>
    <row r="117" spans="1:18" ht="30" customHeight="1" x14ac:dyDescent="0.3">
      <c r="A117" s="122" t="s">
        <v>28</v>
      </c>
      <c r="B117" s="122" t="s">
        <v>28</v>
      </c>
      <c r="C117" s="71"/>
      <c r="D117" s="71"/>
      <c r="E117" s="142" t="s">
        <v>67</v>
      </c>
      <c r="F117" s="142"/>
      <c r="G117" s="125"/>
      <c r="H117" s="124"/>
      <c r="J117" s="3"/>
      <c r="K117" s="25"/>
      <c r="L117" s="129" t="str">
        <f t="shared" si="16"/>
        <v/>
      </c>
      <c r="M117" s="74"/>
      <c r="N117" s="128" t="str">
        <f t="shared" si="17"/>
        <v/>
      </c>
      <c r="O117" s="57"/>
      <c r="P117" s="129" t="str">
        <f t="shared" si="15"/>
        <v/>
      </c>
      <c r="Q117" s="143"/>
      <c r="R117" s="143"/>
    </row>
    <row r="118" spans="1:18" ht="30" customHeight="1" x14ac:dyDescent="0.3">
      <c r="A118" s="122" t="s">
        <v>28</v>
      </c>
      <c r="B118" s="122" t="s">
        <v>28</v>
      </c>
      <c r="C118" s="71"/>
      <c r="D118" s="71"/>
      <c r="E118" s="142" t="s">
        <v>67</v>
      </c>
      <c r="F118" s="142"/>
      <c r="G118" s="125"/>
      <c r="H118" s="124"/>
      <c r="J118" s="3"/>
      <c r="K118" s="25"/>
      <c r="L118" s="129" t="str">
        <f t="shared" si="16"/>
        <v/>
      </c>
      <c r="M118" s="74"/>
      <c r="N118" s="128" t="str">
        <f t="shared" si="17"/>
        <v/>
      </c>
      <c r="O118" s="57"/>
      <c r="P118" s="129" t="str">
        <f t="shared" si="15"/>
        <v/>
      </c>
      <c r="Q118" s="143"/>
      <c r="R118" s="143"/>
    </row>
    <row r="119" spans="1:18" ht="30" customHeight="1" x14ac:dyDescent="0.3">
      <c r="A119" s="122" t="s">
        <v>28</v>
      </c>
      <c r="B119" s="122" t="s">
        <v>28</v>
      </c>
      <c r="C119" s="71"/>
      <c r="D119" s="71"/>
      <c r="E119" s="142" t="s">
        <v>67</v>
      </c>
      <c r="F119" s="142"/>
      <c r="G119" s="125"/>
      <c r="H119" s="124"/>
      <c r="J119" s="3"/>
      <c r="K119" s="25"/>
      <c r="L119" s="129" t="str">
        <f t="shared" si="16"/>
        <v/>
      </c>
      <c r="M119" s="74"/>
      <c r="N119" s="128" t="str">
        <f t="shared" si="17"/>
        <v/>
      </c>
      <c r="O119" s="57"/>
      <c r="P119" s="129" t="str">
        <f t="shared" si="15"/>
        <v/>
      </c>
      <c r="Q119" s="143"/>
      <c r="R119" s="143"/>
    </row>
    <row r="120" spans="1:18" ht="30" customHeight="1" x14ac:dyDescent="0.3">
      <c r="A120" s="122" t="s">
        <v>28</v>
      </c>
      <c r="B120" s="122" t="s">
        <v>28</v>
      </c>
      <c r="C120" s="72"/>
      <c r="D120" s="71"/>
      <c r="E120" s="142" t="s">
        <v>67</v>
      </c>
      <c r="F120" s="142"/>
      <c r="G120" s="125"/>
      <c r="H120" s="124"/>
      <c r="J120" s="3"/>
      <c r="K120" s="25"/>
      <c r="L120" s="129" t="str">
        <f t="shared" si="16"/>
        <v/>
      </c>
      <c r="M120" s="74"/>
      <c r="N120" s="128" t="str">
        <f t="shared" si="17"/>
        <v/>
      </c>
      <c r="O120" s="57"/>
      <c r="P120" s="129" t="str">
        <f t="shared" si="15"/>
        <v/>
      </c>
      <c r="Q120" s="143"/>
      <c r="R120" s="143"/>
    </row>
    <row r="121" spans="1:18" ht="14.5" thickBot="1" x14ac:dyDescent="0.35">
      <c r="A121" s="4"/>
      <c r="B121" s="4"/>
      <c r="D121" s="14"/>
      <c r="E121" s="14"/>
      <c r="J121" s="3"/>
      <c r="K121" s="32"/>
      <c r="L121" s="33"/>
      <c r="M121" s="33"/>
      <c r="N121" s="33"/>
      <c r="O121" s="33"/>
      <c r="P121" s="3"/>
      <c r="Q121" s="3"/>
    </row>
    <row r="122" spans="1:18" ht="63.65" customHeight="1" thickBot="1" x14ac:dyDescent="0.35">
      <c r="F122" s="50" t="s">
        <v>87</v>
      </c>
      <c r="G122" s="50" t="s">
        <v>51</v>
      </c>
      <c r="H122" s="50" t="s">
        <v>52</v>
      </c>
      <c r="J122" s="3"/>
      <c r="K122" s="51" t="s">
        <v>76</v>
      </c>
      <c r="L122" s="52" t="s">
        <v>77</v>
      </c>
      <c r="M122" s="52"/>
      <c r="N122" s="52" t="s">
        <v>70</v>
      </c>
      <c r="O122" s="52" t="s">
        <v>78</v>
      </c>
      <c r="P122" s="53" t="s">
        <v>79</v>
      </c>
      <c r="Q122" s="145" t="s">
        <v>33</v>
      </c>
      <c r="R122" s="146"/>
    </row>
    <row r="123" spans="1:18" ht="30" customHeight="1" thickTop="1" x14ac:dyDescent="0.3">
      <c r="A123" s="4"/>
      <c r="B123" s="4"/>
      <c r="F123" s="54" t="s">
        <v>73</v>
      </c>
      <c r="G123" s="58">
        <f>SUM(C109:C120)+G100</f>
        <v>0</v>
      </c>
      <c r="H123" s="59">
        <f>IF(G123&gt;500,"keine, d.h. Vorgaben erfüllt",500-G123)</f>
        <v>500</v>
      </c>
      <c r="J123" s="3"/>
      <c r="K123" s="34">
        <f>COUNTIF(K108:K120,"ja")+K100</f>
        <v>0</v>
      </c>
      <c r="L123" s="35">
        <f>SUM(L109:L120)+L100</f>
        <v>0</v>
      </c>
      <c r="M123" s="37"/>
      <c r="N123" s="35">
        <f>SUM(N109:N120)+N100</f>
        <v>0</v>
      </c>
      <c r="O123" s="31"/>
      <c r="P123" s="9"/>
      <c r="Q123" s="97" t="str">
        <f>IF(L123&gt;=500,"erfüllt","nicht erfüllt")</f>
        <v>nicht erfüllt</v>
      </c>
      <c r="R123" s="98" t="s">
        <v>80</v>
      </c>
    </row>
    <row r="124" spans="1:18" ht="30" customHeight="1" x14ac:dyDescent="0.3">
      <c r="A124" s="4"/>
      <c r="F124" s="54" t="s">
        <v>74</v>
      </c>
      <c r="G124" s="58">
        <f>SUM(D109:D120)+G101</f>
        <v>0</v>
      </c>
      <c r="H124" s="59" t="str">
        <f>IF(G124&gt;150,G124-150,"keine, d.h. Vorgaben erfüllt")</f>
        <v>keine, d.h. Vorgaben erfüllt</v>
      </c>
      <c r="J124" s="3"/>
      <c r="K124" s="36"/>
      <c r="L124" s="37"/>
      <c r="M124" s="37"/>
      <c r="N124" s="37"/>
      <c r="O124" s="37"/>
      <c r="P124" s="16"/>
      <c r="Q124" s="99" t="str">
        <f>IF(ISNUMBER(H124),"nicht erfüllt","erfüllt")</f>
        <v>erfüllt</v>
      </c>
      <c r="R124" s="100" t="s">
        <v>81</v>
      </c>
    </row>
    <row r="125" spans="1:18" ht="30" customHeight="1" thickBot="1" x14ac:dyDescent="0.35">
      <c r="A125" s="4"/>
      <c r="F125" s="55" t="s">
        <v>75</v>
      </c>
      <c r="G125" s="58">
        <f>SUMIFS(C109:C120,E109:E120,$C$6)+G102</f>
        <v>0</v>
      </c>
      <c r="H125" s="59">
        <f>IF(G125&gt;250,"keine, d.h. Vorgaben erfüllt",250-G125)</f>
        <v>250</v>
      </c>
      <c r="K125" s="36"/>
      <c r="L125" s="37"/>
      <c r="M125" s="37"/>
      <c r="N125" s="37"/>
      <c r="O125" s="38">
        <f>COUNTIF(O108:O120,"ja")+O102</f>
        <v>0</v>
      </c>
      <c r="P125" s="130">
        <f>SUM(P109:P120)+P102</f>
        <v>0</v>
      </c>
      <c r="Q125" s="101" t="str">
        <f>IF(P125&gt;=250,"erfüllt","nicht erfüllt")</f>
        <v>nicht erfüllt</v>
      </c>
      <c r="R125" s="102" t="s">
        <v>82</v>
      </c>
    </row>
    <row r="126" spans="1:18" ht="14.5" thickTop="1" x14ac:dyDescent="0.3"/>
    <row r="127" spans="1:18" ht="19" customHeight="1" x14ac:dyDescent="0.3">
      <c r="A127" s="4"/>
      <c r="B127" s="4"/>
      <c r="C127" s="11"/>
      <c r="D127" s="11"/>
      <c r="E127" s="11"/>
      <c r="F127" s="11"/>
      <c r="G127" s="12" t="str">
        <f>_xlfn.CONCAT($C$4,", ",$C$5," / ",$A$6," ",$C$6)</f>
        <v>,  / Prüfungsschwerpunkt Bitte Schwerpunkt wählen</v>
      </c>
      <c r="H127" s="22"/>
      <c r="I127" s="9"/>
    </row>
  </sheetData>
  <sheetProtection algorithmName="SHA-512" hashValue="gkTqTkdQFJt9yqwNoPtbT//tHAXauRfPLLL8smZTwlbWHqP9gLOA/qDlQWYQLXy8gtVQRPt42daTlvMHQgPOjA==" saltValue="GpRKe0ykAFVaQXgxLRVpSw==" spinCount="100000" sheet="1" formatCells="0" formatColumns="0" formatRows="0" autoFilter="0"/>
  <mergeCells count="163">
    <mergeCell ref="L15:M15"/>
    <mergeCell ref="L21:M21"/>
    <mergeCell ref="L16:M16"/>
    <mergeCell ref="L17:M17"/>
    <mergeCell ref="L18:M18"/>
    <mergeCell ref="L19:M19"/>
    <mergeCell ref="L20:M20"/>
    <mergeCell ref="K52:M52"/>
    <mergeCell ref="E89:F89"/>
    <mergeCell ref="C42:F42"/>
    <mergeCell ref="G42:H42"/>
    <mergeCell ref="C39:F39"/>
    <mergeCell ref="G39:H39"/>
    <mergeCell ref="C40:F40"/>
    <mergeCell ref="C37:F37"/>
    <mergeCell ref="G37:H37"/>
    <mergeCell ref="L37:M37"/>
    <mergeCell ref="C43:F43"/>
    <mergeCell ref="G43:H43"/>
    <mergeCell ref="G40:H40"/>
    <mergeCell ref="L40:M40"/>
    <mergeCell ref="G23:H23"/>
    <mergeCell ref="G46:H46"/>
    <mergeCell ref="K46:L46"/>
    <mergeCell ref="K10:M10"/>
    <mergeCell ref="L33:M33"/>
    <mergeCell ref="L38:M38"/>
    <mergeCell ref="L31:M31"/>
    <mergeCell ref="L32:M32"/>
    <mergeCell ref="L41:M41"/>
    <mergeCell ref="L42:M42"/>
    <mergeCell ref="L39:M39"/>
    <mergeCell ref="A10:B10"/>
    <mergeCell ref="G17:H17"/>
    <mergeCell ref="G18:H18"/>
    <mergeCell ref="G19:H19"/>
    <mergeCell ref="G20:H20"/>
    <mergeCell ref="G21:H21"/>
    <mergeCell ref="C33:F33"/>
    <mergeCell ref="G33:H33"/>
    <mergeCell ref="C38:F38"/>
    <mergeCell ref="G38:H38"/>
    <mergeCell ref="C31:F31"/>
    <mergeCell ref="G31:H31"/>
    <mergeCell ref="C32:F32"/>
    <mergeCell ref="G32:H32"/>
    <mergeCell ref="C41:F41"/>
    <mergeCell ref="G41:H41"/>
    <mergeCell ref="A52:B52"/>
    <mergeCell ref="A84:B84"/>
    <mergeCell ref="A6:B6"/>
    <mergeCell ref="C13:F13"/>
    <mergeCell ref="G13:H13"/>
    <mergeCell ref="K23:L23"/>
    <mergeCell ref="K24:L24"/>
    <mergeCell ref="A68:B68"/>
    <mergeCell ref="K68:M68"/>
    <mergeCell ref="A29:B29"/>
    <mergeCell ref="K29:M29"/>
    <mergeCell ref="C30:F30"/>
    <mergeCell ref="G30:H30"/>
    <mergeCell ref="L30:M30"/>
    <mergeCell ref="H84:H85"/>
    <mergeCell ref="L11:M11"/>
    <mergeCell ref="L12:M12"/>
    <mergeCell ref="L13:M13"/>
    <mergeCell ref="L14:M14"/>
    <mergeCell ref="C17:F17"/>
    <mergeCell ref="C18:F18"/>
    <mergeCell ref="C19:F19"/>
    <mergeCell ref="C20:F20"/>
    <mergeCell ref="C21:F21"/>
    <mergeCell ref="C4:F4"/>
    <mergeCell ref="C5:F5"/>
    <mergeCell ref="C6:F6"/>
    <mergeCell ref="G16:H16"/>
    <mergeCell ref="C11:F11"/>
    <mergeCell ref="C12:F12"/>
    <mergeCell ref="C14:F14"/>
    <mergeCell ref="C15:F15"/>
    <mergeCell ref="C16:F16"/>
    <mergeCell ref="G11:H11"/>
    <mergeCell ref="G12:H12"/>
    <mergeCell ref="G14:H14"/>
    <mergeCell ref="G15:H15"/>
    <mergeCell ref="C10:D10"/>
    <mergeCell ref="A107:B107"/>
    <mergeCell ref="E107:F108"/>
    <mergeCell ref="G107:G108"/>
    <mergeCell ref="E97:F97"/>
    <mergeCell ref="G84:G85"/>
    <mergeCell ref="Q85:R85"/>
    <mergeCell ref="Q86:R86"/>
    <mergeCell ref="Q87:R87"/>
    <mergeCell ref="Q88:R88"/>
    <mergeCell ref="Q89:R89"/>
    <mergeCell ref="Q97:R97"/>
    <mergeCell ref="E96:F96"/>
    <mergeCell ref="E87:F87"/>
    <mergeCell ref="E88:F88"/>
    <mergeCell ref="E84:F85"/>
    <mergeCell ref="E86:F86"/>
    <mergeCell ref="C84:D84"/>
    <mergeCell ref="C107:D107"/>
    <mergeCell ref="K84:R84"/>
    <mergeCell ref="K107:R107"/>
    <mergeCell ref="H107:H108"/>
    <mergeCell ref="Q108:R108"/>
    <mergeCell ref="E109:F109"/>
    <mergeCell ref="Q109:R109"/>
    <mergeCell ref="G44:H44"/>
    <mergeCell ref="L44:M44"/>
    <mergeCell ref="E120:F120"/>
    <mergeCell ref="Q120:R120"/>
    <mergeCell ref="Q122:R122"/>
    <mergeCell ref="E118:F118"/>
    <mergeCell ref="Q118:R118"/>
    <mergeCell ref="E90:F90"/>
    <mergeCell ref="Q90:R90"/>
    <mergeCell ref="E91:F91"/>
    <mergeCell ref="Q91:R91"/>
    <mergeCell ref="E93:F93"/>
    <mergeCell ref="Q93:R93"/>
    <mergeCell ref="Q96:R96"/>
    <mergeCell ref="E95:F95"/>
    <mergeCell ref="Q95:R95"/>
    <mergeCell ref="E92:F92"/>
    <mergeCell ref="Q92:R92"/>
    <mergeCell ref="E94:F94"/>
    <mergeCell ref="Q94:R94"/>
    <mergeCell ref="E116:F116"/>
    <mergeCell ref="Q116:R116"/>
    <mergeCell ref="E119:F119"/>
    <mergeCell ref="Q119:R119"/>
    <mergeCell ref="E114:F114"/>
    <mergeCell ref="Q114:R114"/>
    <mergeCell ref="E115:F115"/>
    <mergeCell ref="Q115:R115"/>
    <mergeCell ref="E110:F110"/>
    <mergeCell ref="Q110:R110"/>
    <mergeCell ref="E111:F111"/>
    <mergeCell ref="Q111:R111"/>
    <mergeCell ref="E112:F112"/>
    <mergeCell ref="Q112:R112"/>
    <mergeCell ref="E117:F117"/>
    <mergeCell ref="Q117:R117"/>
    <mergeCell ref="E113:F113"/>
    <mergeCell ref="Q113:R113"/>
    <mergeCell ref="C29:D29"/>
    <mergeCell ref="C52:D52"/>
    <mergeCell ref="C68:D68"/>
    <mergeCell ref="K47:L47"/>
    <mergeCell ref="C34:F34"/>
    <mergeCell ref="G34:H34"/>
    <mergeCell ref="L34:M34"/>
    <mergeCell ref="C35:F35"/>
    <mergeCell ref="G35:H35"/>
    <mergeCell ref="L35:M35"/>
    <mergeCell ref="C36:F36"/>
    <mergeCell ref="G36:H36"/>
    <mergeCell ref="L36:M36"/>
    <mergeCell ref="L43:M43"/>
    <mergeCell ref="C44:F44"/>
  </mergeCells>
  <dataValidations count="5">
    <dataValidation type="whole" errorStyle="information" allowBlank="1" showInputMessage="1" showErrorMessage="1" errorTitle="Ganze Zahl" error="Bitte Werte mit ganzen Zahlen angeben " sqref="D110:D120 D87:D97" xr:uid="{066FBBB8-7047-494C-95FA-9A63EC205AFA}">
      <formula1>1</formula1>
      <formula2>5000</formula2>
    </dataValidation>
    <dataValidation type="whole" allowBlank="1" showInputMessage="1" showErrorMessage="1" errorTitle="Ganze Zahl" error="Bitte Werte mit ganzen Zahlen angeben " sqref="D86 D109" xr:uid="{7B5CB61B-B542-4E69-A59B-81F477BC19A7}">
      <formula1>1</formula1>
      <formula2>5000</formula2>
    </dataValidation>
    <dataValidation type="list" allowBlank="1" showInputMessage="1" showErrorMessage="1" sqref="K12:K21 K31:K44 K54:K60 K70:K76 O109:O120 K109:K120 K86:K97 O86:O97" xr:uid="{A871E2AE-F92A-4785-8F25-646DBFD74A80}">
      <formula1>"ja, nein"</formula1>
    </dataValidation>
    <dataValidation type="list" allowBlank="1" showInputMessage="1" showErrorMessage="1" sqref="Q101:Q102 Q124:Q125" xr:uid="{BAEE7931-3CCA-48B0-A385-477403C92C52}">
      <formula1>"erfüllt, nicht erfüllt"</formula1>
    </dataValidation>
    <dataValidation type="list" allowBlank="1" showInputMessage="1" showErrorMessage="1" sqref="M109:M120 M86:M97" xr:uid="{DDE9414A-D70D-477A-BB7C-9785EC497B3E}">
      <formula1>"ja,nein"</formula1>
    </dataValidation>
  </dataValidation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Header>&amp;R&amp;G</oddHeader>
    <oddFooter>&amp;LSeite &amp;P / &amp;N&amp;CFormularversion 01.03.2026</oddFooter>
  </headerFooter>
  <rowBreaks count="5" manualBreakCount="5">
    <brk id="26" max="8" man="1"/>
    <brk id="49" max="8" man="1"/>
    <brk id="65" max="8" man="1"/>
    <brk id="81" max="8" man="1"/>
    <brk id="104" max="8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747018-ABB4-47C1-8E78-4E1878B4D130}">
          <x14:formula1>
            <xm:f>Dropdowns!$A$4:$A$7</xm:f>
          </x14:formula1>
          <xm:sqref>C6 E109:E120 E86:E97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C6E3-E5B4-46C6-BBE0-E5CE5CF07418}">
  <sheetPr>
    <pageSetUpPr fitToPage="1"/>
  </sheetPr>
  <dimension ref="A1:R127"/>
  <sheetViews>
    <sheetView showGridLines="0" zoomScaleNormal="100" workbookViewId="0">
      <selection activeCell="C12" sqref="C12:F12"/>
    </sheetView>
  </sheetViews>
  <sheetFormatPr baseColWidth="10" defaultColWidth="11" defaultRowHeight="14" x14ac:dyDescent="0.3"/>
  <cols>
    <col min="1" max="1" width="13.25" customWidth="1"/>
    <col min="2" max="2" width="10.83203125" bestFit="1" customWidth="1"/>
    <col min="3" max="3" width="14.33203125" customWidth="1"/>
    <col min="4" max="4" width="13" customWidth="1"/>
    <col min="5" max="5" width="14.25" customWidth="1"/>
    <col min="6" max="7" width="28.83203125" customWidth="1"/>
    <col min="8" max="8" width="31.25" customWidth="1"/>
    <col min="9" max="9" width="26" customWidth="1"/>
    <col min="10" max="10" width="1.33203125" hidden="1" customWidth="1"/>
    <col min="11" max="11" width="14.08203125" hidden="1" customWidth="1"/>
    <col min="12" max="12" width="16.75" hidden="1" customWidth="1"/>
    <col min="13" max="13" width="20.75" hidden="1" customWidth="1"/>
    <col min="14" max="14" width="12.5" hidden="1" customWidth="1"/>
    <col min="15" max="15" width="13.25" hidden="1" customWidth="1"/>
    <col min="16" max="16" width="12.58203125" hidden="1" customWidth="1"/>
    <col min="17" max="17" width="11.58203125" hidden="1" customWidth="1"/>
    <col min="18" max="18" width="12.33203125" hidden="1" customWidth="1"/>
  </cols>
  <sheetData>
    <row r="1" spans="1:13" ht="30" x14ac:dyDescent="0.3">
      <c r="A1" s="40" t="s">
        <v>88</v>
      </c>
      <c r="B1" s="1"/>
      <c r="C1" s="1"/>
      <c r="K1" s="13"/>
      <c r="L1" s="13"/>
    </row>
    <row r="2" spans="1:13" ht="23" x14ac:dyDescent="0.3">
      <c r="B2" s="2"/>
      <c r="C2" s="2"/>
    </row>
    <row r="3" spans="1:13" s="8" customFormat="1" ht="21.65" customHeight="1" x14ac:dyDescent="0.3">
      <c r="A3" s="39" t="s">
        <v>89</v>
      </c>
    </row>
    <row r="4" spans="1:13" ht="25" customHeight="1" x14ac:dyDescent="0.3">
      <c r="A4" s="41" t="s">
        <v>90</v>
      </c>
      <c r="B4" s="41"/>
      <c r="C4" s="163"/>
      <c r="D4" s="164"/>
      <c r="E4" s="164"/>
      <c r="F4" s="165"/>
      <c r="G4" s="82" t="s">
        <v>91</v>
      </c>
      <c r="H4" s="8"/>
      <c r="I4" s="8"/>
      <c r="J4" s="8"/>
      <c r="K4" s="8"/>
    </row>
    <row r="5" spans="1:13" ht="25" customHeight="1" x14ac:dyDescent="0.3">
      <c r="A5" s="41" t="s">
        <v>92</v>
      </c>
      <c r="B5" s="41"/>
      <c r="C5" s="166"/>
      <c r="D5" s="167"/>
      <c r="E5" s="167"/>
      <c r="F5" s="168"/>
    </row>
    <row r="6" spans="1:13" ht="35.5" customHeight="1" x14ac:dyDescent="0.3">
      <c r="A6" s="171" t="s">
        <v>93</v>
      </c>
      <c r="B6" s="171"/>
      <c r="C6" s="166" t="s">
        <v>191</v>
      </c>
      <c r="D6" s="167"/>
      <c r="E6" s="167"/>
      <c r="F6" s="168"/>
      <c r="G6" s="82" t="s">
        <v>95</v>
      </c>
    </row>
    <row r="8" spans="1:13" ht="23" x14ac:dyDescent="0.3">
      <c r="A8" s="83" t="s">
        <v>96</v>
      </c>
      <c r="B8" s="83"/>
      <c r="C8" s="83"/>
      <c r="D8" s="84"/>
      <c r="E8" s="84"/>
      <c r="F8" s="84"/>
      <c r="G8" s="84"/>
      <c r="H8" s="84"/>
      <c r="I8" s="84"/>
      <c r="K8" s="84"/>
      <c r="L8" s="84"/>
      <c r="M8" s="84"/>
    </row>
    <row r="9" spans="1:13" x14ac:dyDescent="0.3">
      <c r="A9" t="s">
        <v>97</v>
      </c>
    </row>
    <row r="10" spans="1:13" ht="17.5" customHeight="1" x14ac:dyDescent="0.3">
      <c r="A10" s="147" t="s">
        <v>98</v>
      </c>
      <c r="B10" s="148"/>
      <c r="C10" s="189" t="s">
        <v>99</v>
      </c>
      <c r="D10" s="190"/>
      <c r="E10" s="112"/>
      <c r="F10" s="113"/>
      <c r="G10" s="114"/>
      <c r="H10" s="113"/>
      <c r="I10" s="110"/>
      <c r="K10" s="178" t="s">
        <v>14</v>
      </c>
      <c r="L10" s="179"/>
      <c r="M10" s="180"/>
    </row>
    <row r="11" spans="1:13" ht="41.5" customHeight="1" x14ac:dyDescent="0.3">
      <c r="A11" s="106" t="s">
        <v>100</v>
      </c>
      <c r="B11" s="107" t="s">
        <v>101</v>
      </c>
      <c r="C11" s="151" t="s">
        <v>102</v>
      </c>
      <c r="D11" s="169"/>
      <c r="E11" s="169"/>
      <c r="F11" s="152"/>
      <c r="G11" s="151" t="s">
        <v>18</v>
      </c>
      <c r="H11" s="152"/>
      <c r="I11" s="108" t="s">
        <v>103</v>
      </c>
      <c r="K11" s="19" t="s">
        <v>20</v>
      </c>
      <c r="L11" s="181" t="s">
        <v>21</v>
      </c>
      <c r="M11" s="182"/>
    </row>
    <row r="12" spans="1:13" ht="30" customHeight="1" x14ac:dyDescent="0.3">
      <c r="A12" s="123" t="s">
        <v>28</v>
      </c>
      <c r="B12" s="123" t="s">
        <v>28</v>
      </c>
      <c r="C12" s="170"/>
      <c r="D12" s="170"/>
      <c r="E12" s="170"/>
      <c r="F12" s="170"/>
      <c r="G12" s="170"/>
      <c r="H12" s="170"/>
      <c r="I12" s="88"/>
      <c r="J12" s="85"/>
      <c r="K12" s="87"/>
      <c r="L12" s="183"/>
      <c r="M12" s="183"/>
    </row>
    <row r="13" spans="1:13" ht="30" customHeight="1" x14ac:dyDescent="0.3">
      <c r="A13" s="120" t="s">
        <v>28</v>
      </c>
      <c r="B13" s="120" t="s">
        <v>28</v>
      </c>
      <c r="C13" s="140"/>
      <c r="D13" s="140"/>
      <c r="E13" s="140"/>
      <c r="F13" s="140"/>
      <c r="G13" s="140"/>
      <c r="H13" s="140"/>
      <c r="I13" s="67"/>
      <c r="J13" s="85"/>
      <c r="K13" s="21"/>
      <c r="L13" s="141"/>
      <c r="M13" s="141"/>
    </row>
    <row r="14" spans="1:13" ht="30" customHeight="1" x14ac:dyDescent="0.3">
      <c r="A14" s="120" t="s">
        <v>28</v>
      </c>
      <c r="B14" s="120" t="s">
        <v>28</v>
      </c>
      <c r="C14" s="140"/>
      <c r="D14" s="140"/>
      <c r="E14" s="140"/>
      <c r="F14" s="140"/>
      <c r="G14" s="140"/>
      <c r="H14" s="140"/>
      <c r="I14" s="67"/>
      <c r="J14" s="85"/>
      <c r="K14" s="21"/>
      <c r="L14" s="141"/>
      <c r="M14" s="141"/>
    </row>
    <row r="15" spans="1:13" ht="30" customHeight="1" x14ac:dyDescent="0.3">
      <c r="A15" s="120" t="s">
        <v>28</v>
      </c>
      <c r="B15" s="120" t="s">
        <v>28</v>
      </c>
      <c r="C15" s="140"/>
      <c r="D15" s="140"/>
      <c r="E15" s="140"/>
      <c r="F15" s="140"/>
      <c r="G15" s="140"/>
      <c r="H15" s="140"/>
      <c r="I15" s="67"/>
      <c r="J15" s="85"/>
      <c r="K15" s="21"/>
      <c r="L15" s="141"/>
      <c r="M15" s="141"/>
    </row>
    <row r="16" spans="1:13" ht="30" customHeight="1" x14ac:dyDescent="0.3">
      <c r="A16" s="120" t="s">
        <v>28</v>
      </c>
      <c r="B16" s="120" t="s">
        <v>28</v>
      </c>
      <c r="C16" s="140"/>
      <c r="D16" s="140"/>
      <c r="E16" s="140"/>
      <c r="F16" s="140"/>
      <c r="G16" s="140"/>
      <c r="H16" s="140"/>
      <c r="I16" s="67"/>
      <c r="J16" s="85"/>
      <c r="K16" s="21"/>
      <c r="L16" s="141"/>
      <c r="M16" s="141"/>
    </row>
    <row r="17" spans="1:13" ht="30" customHeight="1" x14ac:dyDescent="0.3">
      <c r="A17" s="120" t="s">
        <v>28</v>
      </c>
      <c r="B17" s="120" t="s">
        <v>28</v>
      </c>
      <c r="C17" s="140"/>
      <c r="D17" s="140"/>
      <c r="E17" s="140"/>
      <c r="F17" s="140"/>
      <c r="G17" s="140"/>
      <c r="H17" s="140"/>
      <c r="I17" s="67"/>
      <c r="J17" s="85"/>
      <c r="K17" s="21"/>
      <c r="L17" s="141"/>
      <c r="M17" s="141"/>
    </row>
    <row r="18" spans="1:13" ht="30" customHeight="1" x14ac:dyDescent="0.3">
      <c r="A18" s="120" t="s">
        <v>28</v>
      </c>
      <c r="B18" s="120" t="s">
        <v>28</v>
      </c>
      <c r="C18" s="140"/>
      <c r="D18" s="140"/>
      <c r="E18" s="140"/>
      <c r="F18" s="140"/>
      <c r="G18" s="140"/>
      <c r="H18" s="140"/>
      <c r="I18" s="67"/>
      <c r="J18" s="85"/>
      <c r="K18" s="21"/>
      <c r="L18" s="141"/>
      <c r="M18" s="141"/>
    </row>
    <row r="19" spans="1:13" ht="30" customHeight="1" x14ac:dyDescent="0.3">
      <c r="A19" s="120" t="s">
        <v>28</v>
      </c>
      <c r="B19" s="120" t="s">
        <v>28</v>
      </c>
      <c r="C19" s="140"/>
      <c r="D19" s="140"/>
      <c r="E19" s="140"/>
      <c r="F19" s="140"/>
      <c r="G19" s="140"/>
      <c r="H19" s="140"/>
      <c r="I19" s="67"/>
      <c r="J19" s="85"/>
      <c r="K19" s="21"/>
      <c r="L19" s="141"/>
      <c r="M19" s="141"/>
    </row>
    <row r="20" spans="1:13" ht="30" customHeight="1" x14ac:dyDescent="0.3">
      <c r="A20" s="120" t="s">
        <v>28</v>
      </c>
      <c r="B20" s="120" t="s">
        <v>28</v>
      </c>
      <c r="C20" s="140"/>
      <c r="D20" s="140"/>
      <c r="E20" s="140"/>
      <c r="F20" s="140"/>
      <c r="G20" s="140"/>
      <c r="H20" s="140"/>
      <c r="I20" s="67"/>
      <c r="J20" s="85"/>
      <c r="K20" s="21"/>
      <c r="L20" s="141"/>
      <c r="M20" s="141"/>
    </row>
    <row r="21" spans="1:13" ht="30" customHeight="1" x14ac:dyDescent="0.3">
      <c r="A21" s="120" t="s">
        <v>28</v>
      </c>
      <c r="B21" s="120" t="s">
        <v>28</v>
      </c>
      <c r="C21" s="140"/>
      <c r="D21" s="140"/>
      <c r="E21" s="140"/>
      <c r="F21" s="140"/>
      <c r="G21" s="140"/>
      <c r="H21" s="140"/>
      <c r="I21" s="67"/>
      <c r="J21" s="85"/>
      <c r="K21" s="21"/>
      <c r="L21" s="141"/>
      <c r="M21" s="141"/>
    </row>
    <row r="22" spans="1:13" x14ac:dyDescent="0.3">
      <c r="B22" s="4"/>
      <c r="C22" s="4"/>
      <c r="D22" s="4"/>
      <c r="E22" s="4"/>
      <c r="J22" s="8"/>
    </row>
    <row r="23" spans="1:13" ht="48.75" customHeight="1" x14ac:dyDescent="0.3">
      <c r="F23" s="50" t="s">
        <v>104</v>
      </c>
      <c r="G23" s="184" t="s">
        <v>105</v>
      </c>
      <c r="H23" s="185"/>
      <c r="J23" s="8"/>
      <c r="K23" s="172" t="s">
        <v>31</v>
      </c>
      <c r="L23" s="173"/>
    </row>
    <row r="24" spans="1:13" s="8" customFormat="1" ht="30" customHeight="1" x14ac:dyDescent="0.3">
      <c r="K24" s="138" t="str">
        <f>IF(COUNTIF(K12:K21,"ja")&gt;0,"ja","nein")</f>
        <v>nein</v>
      </c>
      <c r="L24" s="174"/>
      <c r="M24"/>
    </row>
    <row r="26" spans="1:13" ht="19" customHeight="1" x14ac:dyDescent="0.3">
      <c r="A26" s="4"/>
      <c r="B26" s="4"/>
      <c r="C26" s="11"/>
      <c r="D26" s="11"/>
      <c r="E26" s="11"/>
      <c r="F26" s="11"/>
      <c r="G26" s="12" t="str">
        <f>_xlfn.CONCAT($C$4,", ",$C$5," / ",$A$6," ",$C$6)</f>
        <v>,  / Spécialisation choisi pour l'examen: Formation &amp; social</v>
      </c>
      <c r="H26" s="22"/>
      <c r="I26" s="9"/>
    </row>
    <row r="27" spans="1:13" ht="23" x14ac:dyDescent="0.3">
      <c r="A27" s="83" t="s">
        <v>96</v>
      </c>
      <c r="B27" s="83"/>
      <c r="C27" s="83"/>
      <c r="D27" s="84"/>
      <c r="E27" s="84"/>
      <c r="F27" s="84"/>
      <c r="G27" s="84"/>
      <c r="H27" s="84"/>
      <c r="I27" s="84"/>
      <c r="K27" s="84"/>
      <c r="L27" s="84"/>
      <c r="M27" s="84"/>
    </row>
    <row r="28" spans="1:13" x14ac:dyDescent="0.3">
      <c r="A28" t="s">
        <v>106</v>
      </c>
    </row>
    <row r="29" spans="1:13" x14ac:dyDescent="0.3">
      <c r="A29" s="147" t="s">
        <v>98</v>
      </c>
      <c r="B29" s="148"/>
      <c r="C29" s="189" t="s">
        <v>99</v>
      </c>
      <c r="D29" s="190"/>
      <c r="E29" s="112"/>
      <c r="F29" s="113"/>
      <c r="G29" s="114"/>
      <c r="H29" s="113"/>
      <c r="I29" s="110"/>
      <c r="K29" s="178" t="s">
        <v>14</v>
      </c>
      <c r="L29" s="179"/>
      <c r="M29" s="180"/>
    </row>
    <row r="30" spans="1:13" ht="41.5" customHeight="1" x14ac:dyDescent="0.3">
      <c r="A30" s="106" t="s">
        <v>100</v>
      </c>
      <c r="B30" s="107" t="s">
        <v>101</v>
      </c>
      <c r="C30" s="151" t="s">
        <v>102</v>
      </c>
      <c r="D30" s="169"/>
      <c r="E30" s="169"/>
      <c r="F30" s="152"/>
      <c r="G30" s="151" t="s">
        <v>18</v>
      </c>
      <c r="H30" s="152"/>
      <c r="I30" s="108" t="s">
        <v>107</v>
      </c>
      <c r="K30" s="19" t="s">
        <v>20</v>
      </c>
      <c r="L30" s="181" t="s">
        <v>21</v>
      </c>
      <c r="M30" s="182"/>
    </row>
    <row r="31" spans="1:13" ht="30" customHeight="1" x14ac:dyDescent="0.3">
      <c r="A31" s="123" t="s">
        <v>28</v>
      </c>
      <c r="B31" s="123" t="s">
        <v>28</v>
      </c>
      <c r="C31" s="170"/>
      <c r="D31" s="170"/>
      <c r="E31" s="170"/>
      <c r="F31" s="170"/>
      <c r="G31" s="170"/>
      <c r="H31" s="170"/>
      <c r="I31" s="86"/>
      <c r="J31" s="85"/>
      <c r="K31" s="87"/>
      <c r="L31" s="183"/>
      <c r="M31" s="183"/>
    </row>
    <row r="32" spans="1:13" ht="30" customHeight="1" x14ac:dyDescent="0.3">
      <c r="A32" s="120" t="s">
        <v>28</v>
      </c>
      <c r="B32" s="120" t="s">
        <v>28</v>
      </c>
      <c r="C32" s="140"/>
      <c r="D32" s="140"/>
      <c r="E32" s="140"/>
      <c r="F32" s="140"/>
      <c r="G32" s="140"/>
      <c r="H32" s="140"/>
      <c r="I32" s="56"/>
      <c r="J32" s="85"/>
      <c r="K32" s="21"/>
      <c r="L32" s="141"/>
      <c r="M32" s="141"/>
    </row>
    <row r="33" spans="1:13" ht="30" customHeight="1" x14ac:dyDescent="0.3">
      <c r="A33" s="120" t="s">
        <v>28</v>
      </c>
      <c r="B33" s="120" t="s">
        <v>28</v>
      </c>
      <c r="C33" s="140"/>
      <c r="D33" s="140"/>
      <c r="E33" s="140"/>
      <c r="F33" s="140"/>
      <c r="G33" s="140"/>
      <c r="H33" s="140"/>
      <c r="I33" s="56"/>
      <c r="J33" s="85"/>
      <c r="K33" s="21"/>
      <c r="L33" s="141"/>
      <c r="M33" s="141"/>
    </row>
    <row r="34" spans="1:13" ht="30" customHeight="1" x14ac:dyDescent="0.3">
      <c r="A34" s="120" t="s">
        <v>28</v>
      </c>
      <c r="B34" s="120" t="s">
        <v>28</v>
      </c>
      <c r="C34" s="140"/>
      <c r="D34" s="140"/>
      <c r="E34" s="140"/>
      <c r="F34" s="140"/>
      <c r="G34" s="140"/>
      <c r="H34" s="140"/>
      <c r="I34" s="56"/>
      <c r="J34" s="85"/>
      <c r="K34" s="21"/>
      <c r="L34" s="141"/>
      <c r="M34" s="141"/>
    </row>
    <row r="35" spans="1:13" ht="30" customHeight="1" x14ac:dyDescent="0.3">
      <c r="A35" s="120" t="s">
        <v>28</v>
      </c>
      <c r="B35" s="120" t="s">
        <v>28</v>
      </c>
      <c r="C35" s="140"/>
      <c r="D35" s="140"/>
      <c r="E35" s="140"/>
      <c r="F35" s="140"/>
      <c r="G35" s="140"/>
      <c r="H35" s="140"/>
      <c r="I35" s="56"/>
      <c r="J35" s="85"/>
      <c r="K35" s="21"/>
      <c r="L35" s="141"/>
      <c r="M35" s="141"/>
    </row>
    <row r="36" spans="1:13" ht="30" customHeight="1" x14ac:dyDescent="0.3">
      <c r="A36" s="120" t="s">
        <v>28</v>
      </c>
      <c r="B36" s="120" t="s">
        <v>28</v>
      </c>
      <c r="C36" s="140"/>
      <c r="D36" s="140"/>
      <c r="E36" s="140"/>
      <c r="F36" s="140"/>
      <c r="G36" s="140"/>
      <c r="H36" s="140"/>
      <c r="I36" s="56"/>
      <c r="J36" s="85"/>
      <c r="K36" s="21"/>
      <c r="L36" s="141"/>
      <c r="M36" s="141"/>
    </row>
    <row r="37" spans="1:13" ht="30" customHeight="1" x14ac:dyDescent="0.3">
      <c r="A37" s="120" t="s">
        <v>28</v>
      </c>
      <c r="B37" s="120" t="s">
        <v>28</v>
      </c>
      <c r="C37" s="140"/>
      <c r="D37" s="140"/>
      <c r="E37" s="140"/>
      <c r="F37" s="140"/>
      <c r="G37" s="140"/>
      <c r="H37" s="140"/>
      <c r="I37" s="56"/>
      <c r="J37" s="85"/>
      <c r="K37" s="21"/>
      <c r="L37" s="141"/>
      <c r="M37" s="141"/>
    </row>
    <row r="38" spans="1:13" ht="30" customHeight="1" x14ac:dyDescent="0.3">
      <c r="A38" s="120" t="s">
        <v>28</v>
      </c>
      <c r="B38" s="120" t="s">
        <v>28</v>
      </c>
      <c r="C38" s="140"/>
      <c r="D38" s="140"/>
      <c r="E38" s="140"/>
      <c r="F38" s="140"/>
      <c r="G38" s="140"/>
      <c r="H38" s="140"/>
      <c r="I38" s="56"/>
      <c r="J38" s="85"/>
      <c r="K38" s="21"/>
      <c r="L38" s="141"/>
      <c r="M38" s="141"/>
    </row>
    <row r="39" spans="1:13" ht="30" customHeight="1" x14ac:dyDescent="0.3">
      <c r="A39" s="120" t="s">
        <v>28</v>
      </c>
      <c r="B39" s="120" t="s">
        <v>28</v>
      </c>
      <c r="C39" s="140"/>
      <c r="D39" s="140"/>
      <c r="E39" s="140"/>
      <c r="F39" s="140"/>
      <c r="G39" s="140"/>
      <c r="H39" s="140"/>
      <c r="I39" s="56"/>
      <c r="J39" s="85"/>
      <c r="K39" s="21"/>
      <c r="L39" s="141"/>
      <c r="M39" s="141"/>
    </row>
    <row r="40" spans="1:13" ht="30" customHeight="1" x14ac:dyDescent="0.3">
      <c r="A40" s="120" t="s">
        <v>28</v>
      </c>
      <c r="B40" s="120" t="s">
        <v>28</v>
      </c>
      <c r="C40" s="140"/>
      <c r="D40" s="140"/>
      <c r="E40" s="140"/>
      <c r="F40" s="140"/>
      <c r="G40" s="140"/>
      <c r="H40" s="140"/>
      <c r="I40" s="56"/>
      <c r="J40" s="85"/>
      <c r="K40" s="21"/>
      <c r="L40" s="141"/>
      <c r="M40" s="141"/>
    </row>
    <row r="41" spans="1:13" ht="30" customHeight="1" x14ac:dyDescent="0.3">
      <c r="A41" s="120" t="s">
        <v>28</v>
      </c>
      <c r="B41" s="120" t="s">
        <v>28</v>
      </c>
      <c r="C41" s="140"/>
      <c r="D41" s="140"/>
      <c r="E41" s="140"/>
      <c r="F41" s="140"/>
      <c r="G41" s="140"/>
      <c r="H41" s="140"/>
      <c r="I41" s="56"/>
      <c r="J41" s="85"/>
      <c r="K41" s="21"/>
      <c r="L41" s="141"/>
      <c r="M41" s="141"/>
    </row>
    <row r="42" spans="1:13" ht="30" customHeight="1" x14ac:dyDescent="0.3">
      <c r="A42" s="120" t="s">
        <v>28</v>
      </c>
      <c r="B42" s="120" t="s">
        <v>28</v>
      </c>
      <c r="C42" s="140"/>
      <c r="D42" s="140"/>
      <c r="E42" s="140"/>
      <c r="F42" s="140"/>
      <c r="G42" s="140"/>
      <c r="H42" s="140"/>
      <c r="I42" s="56"/>
      <c r="J42" s="85"/>
      <c r="K42" s="21"/>
      <c r="L42" s="141"/>
      <c r="M42" s="141"/>
    </row>
    <row r="43" spans="1:13" ht="30" customHeight="1" x14ac:dyDescent="0.3">
      <c r="A43" s="120" t="s">
        <v>28</v>
      </c>
      <c r="B43" s="120" t="s">
        <v>28</v>
      </c>
      <c r="C43" s="140"/>
      <c r="D43" s="140"/>
      <c r="E43" s="140"/>
      <c r="F43" s="140"/>
      <c r="G43" s="140"/>
      <c r="H43" s="140"/>
      <c r="I43" s="56"/>
      <c r="J43" s="85"/>
      <c r="K43" s="21"/>
      <c r="L43" s="141"/>
      <c r="M43" s="141"/>
    </row>
    <row r="44" spans="1:13" ht="30" customHeight="1" x14ac:dyDescent="0.3">
      <c r="A44" s="120" t="s">
        <v>28</v>
      </c>
      <c r="B44" s="120" t="s">
        <v>28</v>
      </c>
      <c r="C44" s="140"/>
      <c r="D44" s="140"/>
      <c r="E44" s="140"/>
      <c r="F44" s="140"/>
      <c r="G44" s="140"/>
      <c r="H44" s="140"/>
      <c r="I44" s="56"/>
      <c r="J44" s="85"/>
      <c r="K44" s="21"/>
      <c r="L44" s="141"/>
      <c r="M44" s="141"/>
    </row>
    <row r="45" spans="1:13" x14ac:dyDescent="0.3">
      <c r="B45" s="4"/>
      <c r="C45" s="4"/>
      <c r="D45" s="4"/>
      <c r="E45" s="4"/>
      <c r="J45" s="8"/>
    </row>
    <row r="46" spans="1:13" ht="48" customHeight="1" thickBot="1" x14ac:dyDescent="0.35">
      <c r="F46" s="50" t="s">
        <v>108</v>
      </c>
      <c r="G46" s="184" t="s">
        <v>105</v>
      </c>
      <c r="H46" s="185"/>
      <c r="J46" s="8"/>
      <c r="K46" s="172" t="s">
        <v>31</v>
      </c>
      <c r="L46" s="173"/>
      <c r="M46" s="79" t="s">
        <v>33</v>
      </c>
    </row>
    <row r="47" spans="1:13" s="8" customFormat="1" ht="30" customHeight="1" thickTop="1" thickBot="1" x14ac:dyDescent="0.35">
      <c r="K47" s="138" t="str">
        <f>IF(SUM(COUNTIF(K31:K44,"ja"),COUNTIF(K12:K21,"ja"))&gt;0,"ja","nein")</f>
        <v>nein</v>
      </c>
      <c r="L47" s="139"/>
      <c r="M47" s="80" t="str">
        <f>IF(K47="nein","nicht erfüllt","erfüllt")</f>
        <v>nicht erfüllt</v>
      </c>
    </row>
    <row r="48" spans="1:13" ht="14.5" thickTop="1" x14ac:dyDescent="0.3"/>
    <row r="49" spans="1:13" ht="19" customHeight="1" x14ac:dyDescent="0.3">
      <c r="A49" s="4"/>
      <c r="B49" s="4"/>
      <c r="C49" s="11"/>
      <c r="D49" s="11"/>
      <c r="E49" s="11"/>
      <c r="F49" s="11"/>
      <c r="G49" s="12" t="str">
        <f>_xlfn.CONCAT($C$4,", ",$C$5," / ",$A$6," ",$C$6)</f>
        <v>,  / Spécialisation choisi pour l'examen: Formation &amp; social</v>
      </c>
      <c r="H49" s="22"/>
      <c r="I49" s="9"/>
    </row>
    <row r="50" spans="1:13" ht="23" x14ac:dyDescent="0.3">
      <c r="A50" s="83" t="s">
        <v>109</v>
      </c>
      <c r="B50" s="83"/>
      <c r="C50" s="83"/>
      <c r="D50" s="84"/>
      <c r="E50" s="84"/>
      <c r="F50" s="84"/>
      <c r="G50" s="84"/>
      <c r="H50" s="84"/>
      <c r="I50" s="84"/>
      <c r="K50" s="84"/>
      <c r="L50" s="84"/>
      <c r="M50" s="84"/>
    </row>
    <row r="51" spans="1:13" ht="19.5" customHeight="1" x14ac:dyDescent="0.3">
      <c r="A51" t="s">
        <v>106</v>
      </c>
    </row>
    <row r="52" spans="1:13" ht="14.15" customHeight="1" x14ac:dyDescent="0.3">
      <c r="A52" s="147" t="s">
        <v>98</v>
      </c>
      <c r="B52" s="148"/>
      <c r="C52" s="191" t="s">
        <v>99</v>
      </c>
      <c r="D52" s="192"/>
      <c r="E52" s="193"/>
      <c r="F52" s="110"/>
      <c r="G52" s="110"/>
      <c r="H52" s="110"/>
      <c r="I52" s="110"/>
      <c r="K52" s="175" t="s">
        <v>14</v>
      </c>
      <c r="L52" s="176"/>
      <c r="M52" s="177"/>
    </row>
    <row r="53" spans="1:13" s="8" customFormat="1" ht="58.5" customHeight="1" x14ac:dyDescent="0.3">
      <c r="A53" s="106" t="s">
        <v>100</v>
      </c>
      <c r="B53" s="107" t="s">
        <v>101</v>
      </c>
      <c r="C53" s="50" t="s">
        <v>110</v>
      </c>
      <c r="D53" s="119" t="s">
        <v>111</v>
      </c>
      <c r="E53" s="119" t="s">
        <v>112</v>
      </c>
      <c r="F53" s="108" t="s">
        <v>38</v>
      </c>
      <c r="G53" s="108" t="s">
        <v>113</v>
      </c>
      <c r="H53" s="108" t="s">
        <v>114</v>
      </c>
      <c r="I53" s="108" t="s">
        <v>107</v>
      </c>
      <c r="K53" s="19" t="s">
        <v>41</v>
      </c>
      <c r="L53" s="18" t="s">
        <v>42</v>
      </c>
      <c r="M53" s="18" t="s">
        <v>21</v>
      </c>
    </row>
    <row r="54" spans="1:13" ht="60" customHeight="1" x14ac:dyDescent="0.3">
      <c r="A54" s="120" t="s">
        <v>28</v>
      </c>
      <c r="B54" s="120" t="s">
        <v>28</v>
      </c>
      <c r="C54" s="89"/>
      <c r="D54" s="90" t="str">
        <f>IF(ISNUMBER(A54),ROUND(DATEDIF(A54,B54,"m")+DATEDIF(A54,B54,"md")/30,1),"")</f>
        <v/>
      </c>
      <c r="E54" s="90" t="str">
        <f>IF(ISNUMBER(D54),D54*(C54/100)/0.8,"")</f>
        <v/>
      </c>
      <c r="F54" s="116"/>
      <c r="G54" s="116"/>
      <c r="H54" s="116"/>
      <c r="I54" s="116"/>
      <c r="J54" s="8"/>
      <c r="K54" s="23"/>
      <c r="L54" s="126" t="str">
        <f>IF(K54="ja",E54,IF(K54="nein",0,""))</f>
        <v/>
      </c>
      <c r="M54" s="24"/>
    </row>
    <row r="55" spans="1:13" ht="60" customHeight="1" x14ac:dyDescent="0.3">
      <c r="A55" s="120" t="s">
        <v>28</v>
      </c>
      <c r="B55" s="120" t="s">
        <v>28</v>
      </c>
      <c r="C55" s="68"/>
      <c r="D55" s="69" t="str">
        <f t="shared" ref="D55:D60" si="0">IF(ISNUMBER(A55),ROUND(DATEDIF(A55,B55,"m")+DATEDIF(A55,B55,"md")/30,1),"")</f>
        <v/>
      </c>
      <c r="E55" s="69" t="str">
        <f t="shared" ref="E55:E60" si="1">IF(ISNUMBER(D55),D55*(C55/100)/0.8,"")</f>
        <v/>
      </c>
      <c r="F55" s="115"/>
      <c r="G55" s="115"/>
      <c r="H55" s="115"/>
      <c r="I55" s="115"/>
      <c r="J55" s="8"/>
      <c r="K55" s="25"/>
      <c r="L55" s="127" t="str">
        <f t="shared" ref="L55:L60" si="2">IF(K55="ja",E55,IF(K55="nein",0,""))</f>
        <v/>
      </c>
      <c r="M55" s="26"/>
    </row>
    <row r="56" spans="1:13" ht="60" customHeight="1" x14ac:dyDescent="0.3">
      <c r="A56" s="120" t="s">
        <v>28</v>
      </c>
      <c r="B56" s="120" t="s">
        <v>28</v>
      </c>
      <c r="C56" s="68"/>
      <c r="D56" s="69" t="str">
        <f t="shared" si="0"/>
        <v/>
      </c>
      <c r="E56" s="69" t="str">
        <f t="shared" si="1"/>
        <v/>
      </c>
      <c r="F56" s="115"/>
      <c r="G56" s="115"/>
      <c r="H56" s="115"/>
      <c r="I56" s="115"/>
      <c r="J56" s="8"/>
      <c r="K56" s="25"/>
      <c r="L56" s="127" t="str">
        <f t="shared" si="2"/>
        <v/>
      </c>
      <c r="M56" s="26"/>
    </row>
    <row r="57" spans="1:13" ht="60" customHeight="1" x14ac:dyDescent="0.3">
      <c r="A57" s="120" t="s">
        <v>28</v>
      </c>
      <c r="B57" s="120" t="s">
        <v>28</v>
      </c>
      <c r="C57" s="68"/>
      <c r="D57" s="69" t="str">
        <f t="shared" si="0"/>
        <v/>
      </c>
      <c r="E57" s="69" t="str">
        <f t="shared" si="1"/>
        <v/>
      </c>
      <c r="F57" s="115"/>
      <c r="G57" s="115"/>
      <c r="H57" s="115"/>
      <c r="I57" s="115"/>
      <c r="J57" s="8"/>
      <c r="K57" s="25"/>
      <c r="L57" s="127" t="str">
        <f t="shared" si="2"/>
        <v/>
      </c>
      <c r="M57" s="26"/>
    </row>
    <row r="58" spans="1:13" ht="60" customHeight="1" x14ac:dyDescent="0.3">
      <c r="A58" s="120" t="s">
        <v>28</v>
      </c>
      <c r="B58" s="120" t="s">
        <v>28</v>
      </c>
      <c r="C58" s="68"/>
      <c r="D58" s="69" t="str">
        <f t="shared" si="0"/>
        <v/>
      </c>
      <c r="E58" s="69" t="str">
        <f t="shared" si="1"/>
        <v/>
      </c>
      <c r="F58" s="115"/>
      <c r="G58" s="115"/>
      <c r="H58" s="115"/>
      <c r="I58" s="115"/>
      <c r="J58" s="8"/>
      <c r="K58" s="25"/>
      <c r="L58" s="127" t="str">
        <f t="shared" si="2"/>
        <v/>
      </c>
      <c r="M58" s="26"/>
    </row>
    <row r="59" spans="1:13" ht="60" customHeight="1" x14ac:dyDescent="0.3">
      <c r="A59" s="120" t="s">
        <v>28</v>
      </c>
      <c r="B59" s="120" t="s">
        <v>28</v>
      </c>
      <c r="C59" s="68"/>
      <c r="D59" s="69" t="str">
        <f t="shared" si="0"/>
        <v/>
      </c>
      <c r="E59" s="69" t="str">
        <f t="shared" si="1"/>
        <v/>
      </c>
      <c r="F59" s="115"/>
      <c r="G59" s="115"/>
      <c r="H59" s="115"/>
      <c r="I59" s="115"/>
      <c r="J59" s="8"/>
      <c r="K59" s="25"/>
      <c r="L59" s="127" t="str">
        <f>IF(K59="ja",E59,IF(K59="nein",0,""))</f>
        <v/>
      </c>
      <c r="M59" s="26"/>
    </row>
    <row r="60" spans="1:13" ht="60" customHeight="1" x14ac:dyDescent="0.3">
      <c r="A60" s="120" t="s">
        <v>28</v>
      </c>
      <c r="B60" s="120" t="s">
        <v>28</v>
      </c>
      <c r="C60" s="68"/>
      <c r="D60" s="69" t="str">
        <f t="shared" si="0"/>
        <v/>
      </c>
      <c r="E60" s="69" t="str">
        <f t="shared" si="1"/>
        <v/>
      </c>
      <c r="F60" s="115"/>
      <c r="G60" s="115"/>
      <c r="H60" s="115"/>
      <c r="I60" s="115"/>
      <c r="J60" s="8"/>
      <c r="K60" s="25"/>
      <c r="L60" s="127" t="str">
        <f t="shared" si="2"/>
        <v/>
      </c>
      <c r="M60" s="26"/>
    </row>
    <row r="61" spans="1:13" x14ac:dyDescent="0.3">
      <c r="B61" s="4"/>
      <c r="C61" s="4"/>
      <c r="D61" s="4"/>
      <c r="E61" s="4"/>
      <c r="J61" s="8"/>
      <c r="K61" s="27"/>
      <c r="L61" s="28"/>
      <c r="M61" s="28"/>
    </row>
    <row r="62" spans="1:13" ht="46" x14ac:dyDescent="0.3">
      <c r="F62" s="50" t="s">
        <v>115</v>
      </c>
      <c r="G62" s="50" t="s">
        <v>116</v>
      </c>
      <c r="H62" s="50" t="s">
        <v>117</v>
      </c>
      <c r="J62" s="8"/>
      <c r="K62" s="51" t="s">
        <v>47</v>
      </c>
      <c r="L62" s="52" t="s">
        <v>48</v>
      </c>
    </row>
    <row r="63" spans="1:13" ht="28" x14ac:dyDescent="0.3">
      <c r="A63" s="7"/>
      <c r="B63" s="7"/>
      <c r="C63" s="7"/>
      <c r="D63" s="7"/>
      <c r="E63" s="7"/>
      <c r="F63" s="55" t="s">
        <v>118</v>
      </c>
      <c r="G63" s="60">
        <f>SUM(E54:E60)</f>
        <v>0</v>
      </c>
      <c r="H63" s="60">
        <f>IF(G63&gt;=24,0,24-G63)</f>
        <v>24</v>
      </c>
      <c r="J63" s="8"/>
      <c r="K63" s="29">
        <f>COUNTIF(K54:K60,"ja")</f>
        <v>0</v>
      </c>
      <c r="L63" s="30">
        <f>SUM(L54:L60)</f>
        <v>0</v>
      </c>
    </row>
    <row r="64" spans="1:13" x14ac:dyDescent="0.3">
      <c r="K64" s="28"/>
      <c r="L64" s="28"/>
      <c r="M64" s="28"/>
    </row>
    <row r="65" spans="1:13" ht="19" customHeight="1" x14ac:dyDescent="0.3">
      <c r="A65" s="4"/>
      <c r="B65" s="4"/>
      <c r="C65" s="11"/>
      <c r="D65" s="11"/>
      <c r="E65" s="11"/>
      <c r="F65" s="11"/>
      <c r="G65" s="12" t="str">
        <f>_xlfn.CONCAT($C$4,", ",$C$5," / ",$A$6," ",$C$6)</f>
        <v>,  / Spécialisation choisi pour l'examen: Formation &amp; social</v>
      </c>
      <c r="H65" s="22"/>
      <c r="I65" s="9"/>
      <c r="K65" s="28"/>
      <c r="L65" s="28"/>
      <c r="M65" s="28"/>
    </row>
    <row r="66" spans="1:13" ht="23" x14ac:dyDescent="0.3">
      <c r="A66" s="83" t="s">
        <v>109</v>
      </c>
      <c r="B66" s="83"/>
      <c r="C66" s="83"/>
      <c r="D66" s="84"/>
      <c r="E66" s="84"/>
      <c r="F66" s="84"/>
      <c r="G66" s="84"/>
      <c r="H66" s="84"/>
      <c r="I66" s="84"/>
      <c r="K66" s="84"/>
      <c r="L66" s="84"/>
      <c r="M66" s="84"/>
    </row>
    <row r="67" spans="1:13" ht="18.649999999999999" customHeight="1" x14ac:dyDescent="0.3">
      <c r="A67" t="s">
        <v>106</v>
      </c>
    </row>
    <row r="68" spans="1:13" ht="14.15" customHeight="1" x14ac:dyDescent="0.3">
      <c r="A68" s="147" t="s">
        <v>98</v>
      </c>
      <c r="B68" s="148"/>
      <c r="C68" s="191" t="s">
        <v>99</v>
      </c>
      <c r="D68" s="192"/>
      <c r="E68" s="193"/>
      <c r="F68" s="110"/>
      <c r="G68" s="110"/>
      <c r="H68" s="110"/>
      <c r="I68" s="110"/>
      <c r="K68" s="175" t="s">
        <v>14</v>
      </c>
      <c r="L68" s="176"/>
      <c r="M68" s="177"/>
    </row>
    <row r="69" spans="1:13" s="8" customFormat="1" ht="57" customHeight="1" x14ac:dyDescent="0.3">
      <c r="A69" s="106" t="s">
        <v>100</v>
      </c>
      <c r="B69" s="107" t="s">
        <v>101</v>
      </c>
      <c r="C69" s="50" t="s">
        <v>110</v>
      </c>
      <c r="D69" s="119" t="s">
        <v>111</v>
      </c>
      <c r="E69" s="119" t="s">
        <v>112</v>
      </c>
      <c r="F69" s="108" t="s">
        <v>38</v>
      </c>
      <c r="G69" s="108" t="s">
        <v>113</v>
      </c>
      <c r="H69" s="108" t="s">
        <v>114</v>
      </c>
      <c r="I69" s="108" t="s">
        <v>107</v>
      </c>
      <c r="K69" s="19" t="s">
        <v>41</v>
      </c>
      <c r="L69" s="18" t="s">
        <v>42</v>
      </c>
      <c r="M69" s="18" t="s">
        <v>21</v>
      </c>
    </row>
    <row r="70" spans="1:13" ht="60" customHeight="1" x14ac:dyDescent="0.3">
      <c r="A70" s="120" t="s">
        <v>28</v>
      </c>
      <c r="B70" s="120" t="s">
        <v>28</v>
      </c>
      <c r="C70" s="89"/>
      <c r="D70" s="90" t="str">
        <f>IF(ISNUMBER(A70),ROUND(DATEDIF(A70,B70,"m")+DATEDIF(A70,B70,"md")/30,1),"")</f>
        <v/>
      </c>
      <c r="E70" s="90" t="str">
        <f>IF(ISNUMBER(D70),D70*(C70/100)/0.8,"")</f>
        <v/>
      </c>
      <c r="F70" s="116"/>
      <c r="G70" s="116"/>
      <c r="H70" s="116"/>
      <c r="I70" s="116"/>
      <c r="J70" s="8"/>
      <c r="K70" s="23"/>
      <c r="L70" s="126" t="str">
        <f>IF(K70="ja",E70,IF(K70="nein",0,""))</f>
        <v/>
      </c>
      <c r="M70" s="24"/>
    </row>
    <row r="71" spans="1:13" ht="60" customHeight="1" x14ac:dyDescent="0.3">
      <c r="A71" s="120" t="s">
        <v>28</v>
      </c>
      <c r="B71" s="120" t="s">
        <v>28</v>
      </c>
      <c r="C71" s="68"/>
      <c r="D71" s="69" t="str">
        <f t="shared" ref="D71:D76" si="3">IF(ISNUMBER(A71),ROUND(DATEDIF(A71,B71,"m")+DATEDIF(A71,B71,"md")/30,1),"")</f>
        <v/>
      </c>
      <c r="E71" s="69" t="str">
        <f t="shared" ref="E71:E76" si="4">IF(ISNUMBER(D71),D71*(C71/100)/0.8,"")</f>
        <v/>
      </c>
      <c r="F71" s="115"/>
      <c r="G71" s="115"/>
      <c r="H71" s="115"/>
      <c r="I71" s="115"/>
      <c r="J71" s="8"/>
      <c r="K71" s="25"/>
      <c r="L71" s="127" t="str">
        <f t="shared" ref="L71:L76" si="5">IF(K71="ja",E71,IF(K71="nein",0,""))</f>
        <v/>
      </c>
      <c r="M71" s="26"/>
    </row>
    <row r="72" spans="1:13" ht="60" customHeight="1" x14ac:dyDescent="0.3">
      <c r="A72" s="120" t="s">
        <v>28</v>
      </c>
      <c r="B72" s="120" t="s">
        <v>28</v>
      </c>
      <c r="C72" s="68"/>
      <c r="D72" s="69" t="str">
        <f t="shared" si="3"/>
        <v/>
      </c>
      <c r="E72" s="69" t="str">
        <f t="shared" si="4"/>
        <v/>
      </c>
      <c r="F72" s="115"/>
      <c r="G72" s="115"/>
      <c r="H72" s="115"/>
      <c r="I72" s="115"/>
      <c r="J72" s="8"/>
      <c r="K72" s="25"/>
      <c r="L72" s="127" t="str">
        <f t="shared" si="5"/>
        <v/>
      </c>
      <c r="M72" s="26"/>
    </row>
    <row r="73" spans="1:13" ht="60" customHeight="1" x14ac:dyDescent="0.3">
      <c r="A73" s="120" t="s">
        <v>28</v>
      </c>
      <c r="B73" s="120" t="s">
        <v>28</v>
      </c>
      <c r="C73" s="68"/>
      <c r="D73" s="69" t="str">
        <f t="shared" si="3"/>
        <v/>
      </c>
      <c r="E73" s="69" t="str">
        <f t="shared" si="4"/>
        <v/>
      </c>
      <c r="F73" s="115"/>
      <c r="G73" s="115"/>
      <c r="H73" s="115"/>
      <c r="I73" s="115"/>
      <c r="J73" s="8"/>
      <c r="K73" s="25"/>
      <c r="L73" s="127" t="str">
        <f t="shared" si="5"/>
        <v/>
      </c>
      <c r="M73" s="26"/>
    </row>
    <row r="74" spans="1:13" ht="60" customHeight="1" x14ac:dyDescent="0.3">
      <c r="A74" s="120" t="s">
        <v>28</v>
      </c>
      <c r="B74" s="120" t="s">
        <v>28</v>
      </c>
      <c r="C74" s="68"/>
      <c r="D74" s="69" t="str">
        <f t="shared" si="3"/>
        <v/>
      </c>
      <c r="E74" s="69" t="str">
        <f t="shared" si="4"/>
        <v/>
      </c>
      <c r="F74" s="115"/>
      <c r="G74" s="115"/>
      <c r="H74" s="115"/>
      <c r="I74" s="115"/>
      <c r="J74" s="8"/>
      <c r="K74" s="25"/>
      <c r="L74" s="127" t="str">
        <f t="shared" si="5"/>
        <v/>
      </c>
      <c r="M74" s="26"/>
    </row>
    <row r="75" spans="1:13" ht="60" customHeight="1" x14ac:dyDescent="0.3">
      <c r="A75" s="120" t="s">
        <v>28</v>
      </c>
      <c r="B75" s="120" t="s">
        <v>28</v>
      </c>
      <c r="C75" s="68"/>
      <c r="D75" s="69" t="str">
        <f t="shared" si="3"/>
        <v/>
      </c>
      <c r="E75" s="69" t="str">
        <f t="shared" si="4"/>
        <v/>
      </c>
      <c r="F75" s="115"/>
      <c r="G75" s="115"/>
      <c r="H75" s="115"/>
      <c r="I75" s="115"/>
      <c r="J75" s="8"/>
      <c r="K75" s="25"/>
      <c r="L75" s="127" t="str">
        <f t="shared" si="5"/>
        <v/>
      </c>
      <c r="M75" s="26"/>
    </row>
    <row r="76" spans="1:13" ht="60" customHeight="1" x14ac:dyDescent="0.3">
      <c r="A76" s="120" t="s">
        <v>28</v>
      </c>
      <c r="B76" s="120" t="s">
        <v>28</v>
      </c>
      <c r="C76" s="68"/>
      <c r="D76" s="69" t="str">
        <f t="shared" si="3"/>
        <v/>
      </c>
      <c r="E76" s="69" t="str">
        <f t="shared" si="4"/>
        <v/>
      </c>
      <c r="F76" s="115"/>
      <c r="G76" s="115"/>
      <c r="H76" s="115"/>
      <c r="I76" s="115"/>
      <c r="J76" s="8"/>
      <c r="K76" s="25"/>
      <c r="L76" s="127" t="str">
        <f t="shared" si="5"/>
        <v/>
      </c>
      <c r="M76" s="26"/>
    </row>
    <row r="77" spans="1:13" x14ac:dyDescent="0.3">
      <c r="B77" s="4"/>
      <c r="C77" s="4"/>
      <c r="D77" s="4"/>
      <c r="E77" s="4"/>
      <c r="J77" s="8"/>
      <c r="K77" s="27"/>
      <c r="L77" s="28"/>
      <c r="M77" s="28"/>
    </row>
    <row r="78" spans="1:13" ht="56.5" thickBot="1" x14ac:dyDescent="0.35">
      <c r="F78" s="50" t="s">
        <v>115</v>
      </c>
      <c r="G78" s="50" t="s">
        <v>119</v>
      </c>
      <c r="H78" s="50" t="s">
        <v>120</v>
      </c>
      <c r="J78" s="8"/>
      <c r="K78" s="51" t="s">
        <v>53</v>
      </c>
      <c r="L78" s="52" t="s">
        <v>54</v>
      </c>
      <c r="M78" s="62" t="s">
        <v>33</v>
      </c>
    </row>
    <row r="79" spans="1:13" ht="29" thickTop="1" thickBot="1" x14ac:dyDescent="0.35">
      <c r="A79" s="7"/>
      <c r="B79" s="7"/>
      <c r="C79" s="7"/>
      <c r="D79" s="7"/>
      <c r="E79" s="7"/>
      <c r="F79" s="55" t="s">
        <v>118</v>
      </c>
      <c r="G79" s="64">
        <f>SUM(E70:E76)+G63</f>
        <v>0</v>
      </c>
      <c r="H79" s="64">
        <f>IF(G79&gt;=24,0,24-G79)</f>
        <v>24</v>
      </c>
      <c r="J79" s="8"/>
      <c r="K79" s="65">
        <f>COUNTIF(K70:K76,"ja")+K63</f>
        <v>0</v>
      </c>
      <c r="L79" s="77">
        <f>SUM(L70:L76)+L63</f>
        <v>0</v>
      </c>
      <c r="M79" s="78" t="str">
        <f>IF(L79&gt;=24,"erfüllt","nicht erfüllt")</f>
        <v>nicht erfüllt</v>
      </c>
    </row>
    <row r="80" spans="1:13" ht="14.5" thickTop="1" x14ac:dyDescent="0.3">
      <c r="K80" s="28"/>
      <c r="L80" s="28"/>
      <c r="M80" s="28"/>
    </row>
    <row r="81" spans="1:18" ht="19" customHeight="1" x14ac:dyDescent="0.3">
      <c r="A81" s="4"/>
      <c r="B81" s="4"/>
      <c r="C81" s="11"/>
      <c r="D81" s="11"/>
      <c r="E81" s="11"/>
      <c r="F81" s="11"/>
      <c r="G81" s="12" t="str">
        <f>_xlfn.CONCAT($C$4,", ",$C$5," / ",$A$6," ",$C$6)</f>
        <v>,  / Spécialisation choisi pour l'examen: Formation &amp; social</v>
      </c>
      <c r="H81" s="22"/>
      <c r="I81" s="9"/>
      <c r="K81" s="28"/>
      <c r="L81" s="28"/>
      <c r="M81" s="28"/>
    </row>
    <row r="82" spans="1:18" ht="23" x14ac:dyDescent="0.3">
      <c r="A82" s="83" t="s">
        <v>121</v>
      </c>
      <c r="B82" s="83"/>
      <c r="C82" s="83"/>
      <c r="D82" s="83"/>
      <c r="E82" s="83"/>
      <c r="F82" s="84"/>
      <c r="G82" s="84"/>
      <c r="H82" s="84"/>
      <c r="I82" s="84"/>
      <c r="K82" s="84"/>
      <c r="L82" s="84"/>
      <c r="M82" s="84"/>
    </row>
    <row r="83" spans="1:18" ht="15.65" customHeight="1" x14ac:dyDescent="0.3">
      <c r="A83" t="s">
        <v>122</v>
      </c>
      <c r="B83" s="2"/>
      <c r="C83" s="2"/>
      <c r="K83" s="28"/>
      <c r="L83" s="28"/>
      <c r="M83" s="28"/>
    </row>
    <row r="84" spans="1:18" ht="14.15" customHeight="1" x14ac:dyDescent="0.3">
      <c r="A84" s="147" t="s">
        <v>98</v>
      </c>
      <c r="B84" s="148"/>
      <c r="C84" s="189" t="s">
        <v>99</v>
      </c>
      <c r="D84" s="190"/>
      <c r="E84" s="149" t="s">
        <v>123</v>
      </c>
      <c r="F84" s="150"/>
      <c r="G84" s="153" t="s">
        <v>114</v>
      </c>
      <c r="H84" s="161" t="s">
        <v>103</v>
      </c>
      <c r="K84" s="158" t="s">
        <v>14</v>
      </c>
      <c r="L84" s="159"/>
      <c r="M84" s="159"/>
      <c r="N84" s="159"/>
      <c r="O84" s="159"/>
      <c r="P84" s="159"/>
      <c r="Q84" s="159"/>
      <c r="R84" s="160"/>
    </row>
    <row r="85" spans="1:18" ht="71.150000000000006" customHeight="1" x14ac:dyDescent="0.3">
      <c r="A85" s="106" t="s">
        <v>100</v>
      </c>
      <c r="B85" s="107" t="s">
        <v>101</v>
      </c>
      <c r="C85" s="131" t="s">
        <v>124</v>
      </c>
      <c r="D85" s="133" t="s">
        <v>125</v>
      </c>
      <c r="E85" s="151"/>
      <c r="F85" s="152"/>
      <c r="G85" s="154"/>
      <c r="H85" s="162"/>
      <c r="J85" s="3"/>
      <c r="K85" s="19" t="s">
        <v>59</v>
      </c>
      <c r="L85" s="18" t="s">
        <v>60</v>
      </c>
      <c r="M85" s="18" t="s">
        <v>61</v>
      </c>
      <c r="N85" s="18" t="s">
        <v>62</v>
      </c>
      <c r="O85" s="18" t="s">
        <v>63</v>
      </c>
      <c r="P85" s="18" t="s">
        <v>64</v>
      </c>
      <c r="Q85" s="155" t="s">
        <v>21</v>
      </c>
      <c r="R85" s="156"/>
    </row>
    <row r="86" spans="1:18" ht="30" customHeight="1" x14ac:dyDescent="0.3">
      <c r="A86" s="121" t="s">
        <v>28</v>
      </c>
      <c r="B86" s="121" t="s">
        <v>28</v>
      </c>
      <c r="C86" s="94"/>
      <c r="D86" s="94"/>
      <c r="E86" s="142" t="s">
        <v>94</v>
      </c>
      <c r="F86" s="142"/>
      <c r="G86" s="118"/>
      <c r="H86" s="93"/>
      <c r="J86" s="95"/>
      <c r="K86" s="73"/>
      <c r="L86" s="128" t="str">
        <f>IF(K86="ja",C86,IF(K86="nein",0,""))</f>
        <v/>
      </c>
      <c r="M86" s="74"/>
      <c r="N86" s="128" t="str">
        <f>IF(ISBLANK(M86),"",IF(M86="ja",D86,"korrigiere hier"))</f>
        <v/>
      </c>
      <c r="O86" s="75"/>
      <c r="P86" s="128" t="str">
        <f t="shared" ref="P86:P97" si="6">IF(O86="ja",C86,IF(O86="nein",0,""))</f>
        <v/>
      </c>
      <c r="Q86" s="144"/>
      <c r="R86" s="144"/>
    </row>
    <row r="87" spans="1:18" ht="30" customHeight="1" x14ac:dyDescent="0.3">
      <c r="A87" s="122" t="s">
        <v>28</v>
      </c>
      <c r="B87" s="122" t="s">
        <v>28</v>
      </c>
      <c r="C87" s="71"/>
      <c r="D87" s="71"/>
      <c r="E87" s="142" t="s">
        <v>94</v>
      </c>
      <c r="F87" s="142"/>
      <c r="G87" s="134"/>
      <c r="H87" s="135"/>
      <c r="J87" s="3"/>
      <c r="K87" s="25"/>
      <c r="L87" s="129" t="str">
        <f t="shared" ref="L87:L89" si="7">IF(K87="ja",C87,IF(K87="nein",0,""))</f>
        <v/>
      </c>
      <c r="M87" s="74"/>
      <c r="N87" s="128" t="str">
        <f t="shared" ref="N87:N97" si="8">IF(ISBLANK(M87),"",IF(M87="ja",D87,"korrigiere hier"))</f>
        <v/>
      </c>
      <c r="O87" s="57"/>
      <c r="P87" s="129" t="str">
        <f t="shared" si="6"/>
        <v/>
      </c>
      <c r="Q87" s="143"/>
      <c r="R87" s="143"/>
    </row>
    <row r="88" spans="1:18" ht="30" customHeight="1" x14ac:dyDescent="0.3">
      <c r="A88" s="122" t="s">
        <v>28</v>
      </c>
      <c r="B88" s="122" t="s">
        <v>28</v>
      </c>
      <c r="C88" s="71"/>
      <c r="D88" s="71"/>
      <c r="E88" s="142" t="s">
        <v>94</v>
      </c>
      <c r="F88" s="142"/>
      <c r="G88" s="134"/>
      <c r="H88" s="135"/>
      <c r="J88" s="3"/>
      <c r="K88" s="25"/>
      <c r="L88" s="129" t="str">
        <f t="shared" si="7"/>
        <v/>
      </c>
      <c r="M88" s="74"/>
      <c r="N88" s="128" t="str">
        <f t="shared" si="8"/>
        <v/>
      </c>
      <c r="O88" s="57"/>
      <c r="P88" s="129" t="str">
        <f t="shared" si="6"/>
        <v/>
      </c>
      <c r="Q88" s="143"/>
      <c r="R88" s="143"/>
    </row>
    <row r="89" spans="1:18" ht="30" customHeight="1" x14ac:dyDescent="0.3">
      <c r="A89" s="122" t="s">
        <v>28</v>
      </c>
      <c r="B89" s="122" t="s">
        <v>28</v>
      </c>
      <c r="C89" s="71"/>
      <c r="D89" s="71"/>
      <c r="E89" s="142" t="s">
        <v>94</v>
      </c>
      <c r="F89" s="142"/>
      <c r="G89" s="134"/>
      <c r="H89" s="135"/>
      <c r="J89" s="3"/>
      <c r="K89" s="25"/>
      <c r="L89" s="129" t="str">
        <f t="shared" si="7"/>
        <v/>
      </c>
      <c r="M89" s="74"/>
      <c r="N89" s="128" t="str">
        <f t="shared" si="8"/>
        <v/>
      </c>
      <c r="O89" s="57"/>
      <c r="P89" s="129" t="str">
        <f t="shared" si="6"/>
        <v/>
      </c>
      <c r="Q89" s="143"/>
      <c r="R89" s="143"/>
    </row>
    <row r="90" spans="1:18" ht="30" customHeight="1" x14ac:dyDescent="0.3">
      <c r="A90" s="122" t="s">
        <v>28</v>
      </c>
      <c r="B90" s="122" t="s">
        <v>28</v>
      </c>
      <c r="C90" s="71"/>
      <c r="D90" s="71"/>
      <c r="E90" s="142" t="s">
        <v>94</v>
      </c>
      <c r="F90" s="142"/>
      <c r="G90" s="134"/>
      <c r="H90" s="135"/>
      <c r="J90" s="3"/>
      <c r="K90" s="25"/>
      <c r="L90" s="129" t="str">
        <f t="shared" ref="L90:L97" si="9">IF(K90="ja",C90,IF(K90="nein",0,""))</f>
        <v/>
      </c>
      <c r="M90" s="74"/>
      <c r="N90" s="128" t="str">
        <f t="shared" si="8"/>
        <v/>
      </c>
      <c r="O90" s="57"/>
      <c r="P90" s="129" t="str">
        <f t="shared" si="6"/>
        <v/>
      </c>
      <c r="Q90" s="143"/>
      <c r="R90" s="143"/>
    </row>
    <row r="91" spans="1:18" ht="30" customHeight="1" x14ac:dyDescent="0.3">
      <c r="A91" s="122" t="s">
        <v>28</v>
      </c>
      <c r="B91" s="122" t="s">
        <v>28</v>
      </c>
      <c r="C91" s="71"/>
      <c r="D91" s="71"/>
      <c r="E91" s="142" t="s">
        <v>94</v>
      </c>
      <c r="F91" s="142"/>
      <c r="G91" s="134"/>
      <c r="H91" s="135"/>
      <c r="J91" s="3"/>
      <c r="K91" s="25"/>
      <c r="L91" s="129" t="str">
        <f t="shared" si="9"/>
        <v/>
      </c>
      <c r="M91" s="74"/>
      <c r="N91" s="128" t="str">
        <f t="shared" si="8"/>
        <v/>
      </c>
      <c r="O91" s="57"/>
      <c r="P91" s="129" t="str">
        <f t="shared" si="6"/>
        <v/>
      </c>
      <c r="Q91" s="143"/>
      <c r="R91" s="143"/>
    </row>
    <row r="92" spans="1:18" ht="30" customHeight="1" x14ac:dyDescent="0.3">
      <c r="A92" s="122" t="s">
        <v>28</v>
      </c>
      <c r="B92" s="122" t="s">
        <v>28</v>
      </c>
      <c r="C92" s="71"/>
      <c r="D92" s="71"/>
      <c r="E92" s="142" t="s">
        <v>94</v>
      </c>
      <c r="F92" s="142"/>
      <c r="G92" s="134"/>
      <c r="H92" s="135"/>
      <c r="J92" s="3"/>
      <c r="K92" s="25"/>
      <c r="L92" s="129" t="str">
        <f t="shared" si="9"/>
        <v/>
      </c>
      <c r="M92" s="74"/>
      <c r="N92" s="128" t="str">
        <f t="shared" si="8"/>
        <v/>
      </c>
      <c r="O92" s="57"/>
      <c r="P92" s="129" t="str">
        <f t="shared" si="6"/>
        <v/>
      </c>
      <c r="Q92" s="143"/>
      <c r="R92" s="143"/>
    </row>
    <row r="93" spans="1:18" ht="30" customHeight="1" x14ac:dyDescent="0.3">
      <c r="A93" s="122" t="s">
        <v>28</v>
      </c>
      <c r="B93" s="122" t="s">
        <v>28</v>
      </c>
      <c r="C93" s="71"/>
      <c r="D93" s="71"/>
      <c r="E93" s="142" t="s">
        <v>94</v>
      </c>
      <c r="F93" s="142"/>
      <c r="G93" s="134"/>
      <c r="H93" s="135"/>
      <c r="J93" s="3"/>
      <c r="K93" s="25"/>
      <c r="L93" s="129" t="str">
        <f t="shared" si="9"/>
        <v/>
      </c>
      <c r="M93" s="74"/>
      <c r="N93" s="128" t="str">
        <f t="shared" si="8"/>
        <v/>
      </c>
      <c r="O93" s="57"/>
      <c r="P93" s="129" t="str">
        <f t="shared" si="6"/>
        <v/>
      </c>
      <c r="Q93" s="143"/>
      <c r="R93" s="143"/>
    </row>
    <row r="94" spans="1:18" ht="30" customHeight="1" x14ac:dyDescent="0.3">
      <c r="A94" s="122" t="s">
        <v>28</v>
      </c>
      <c r="B94" s="122" t="s">
        <v>28</v>
      </c>
      <c r="C94" s="71"/>
      <c r="D94" s="71"/>
      <c r="E94" s="142" t="s">
        <v>94</v>
      </c>
      <c r="F94" s="142"/>
      <c r="G94" s="134"/>
      <c r="H94" s="135"/>
      <c r="J94" s="3"/>
      <c r="K94" s="25"/>
      <c r="L94" s="129" t="str">
        <f t="shared" si="9"/>
        <v/>
      </c>
      <c r="M94" s="74"/>
      <c r="N94" s="128" t="str">
        <f t="shared" si="8"/>
        <v/>
      </c>
      <c r="O94" s="57"/>
      <c r="P94" s="129" t="str">
        <f t="shared" si="6"/>
        <v/>
      </c>
      <c r="Q94" s="143"/>
      <c r="R94" s="143"/>
    </row>
    <row r="95" spans="1:18" ht="30" customHeight="1" x14ac:dyDescent="0.3">
      <c r="A95" s="122" t="s">
        <v>28</v>
      </c>
      <c r="B95" s="122" t="s">
        <v>28</v>
      </c>
      <c r="C95" s="71"/>
      <c r="D95" s="71"/>
      <c r="E95" s="142" t="s">
        <v>94</v>
      </c>
      <c r="F95" s="142"/>
      <c r="G95" s="134"/>
      <c r="H95" s="135"/>
      <c r="J95" s="3"/>
      <c r="K95" s="25"/>
      <c r="L95" s="129" t="str">
        <f t="shared" si="9"/>
        <v/>
      </c>
      <c r="M95" s="74"/>
      <c r="N95" s="128" t="str">
        <f t="shared" si="8"/>
        <v/>
      </c>
      <c r="O95" s="57"/>
      <c r="P95" s="129" t="str">
        <f t="shared" si="6"/>
        <v/>
      </c>
      <c r="Q95" s="143"/>
      <c r="R95" s="143"/>
    </row>
    <row r="96" spans="1:18" ht="30" customHeight="1" x14ac:dyDescent="0.3">
      <c r="A96" s="122" t="s">
        <v>28</v>
      </c>
      <c r="B96" s="122" t="s">
        <v>28</v>
      </c>
      <c r="C96" s="71"/>
      <c r="D96" s="71"/>
      <c r="E96" s="142" t="s">
        <v>94</v>
      </c>
      <c r="F96" s="142"/>
      <c r="G96" s="134"/>
      <c r="H96" s="135"/>
      <c r="J96" s="3"/>
      <c r="K96" s="25"/>
      <c r="L96" s="129" t="str">
        <f t="shared" si="9"/>
        <v/>
      </c>
      <c r="M96" s="74"/>
      <c r="N96" s="128" t="str">
        <f t="shared" si="8"/>
        <v/>
      </c>
      <c r="O96" s="57"/>
      <c r="P96" s="129" t="str">
        <f t="shared" si="6"/>
        <v/>
      </c>
      <c r="Q96" s="143"/>
      <c r="R96" s="143"/>
    </row>
    <row r="97" spans="1:18" ht="30" customHeight="1" x14ac:dyDescent="0.3">
      <c r="A97" s="122" t="s">
        <v>28</v>
      </c>
      <c r="B97" s="122" t="s">
        <v>28</v>
      </c>
      <c r="C97" s="72"/>
      <c r="D97" s="71"/>
      <c r="E97" s="142" t="s">
        <v>94</v>
      </c>
      <c r="F97" s="142"/>
      <c r="G97" s="134"/>
      <c r="H97" s="135"/>
      <c r="J97" s="3"/>
      <c r="K97" s="25"/>
      <c r="L97" s="129" t="str">
        <f t="shared" si="9"/>
        <v/>
      </c>
      <c r="M97" s="74"/>
      <c r="N97" s="128" t="str">
        <f t="shared" si="8"/>
        <v/>
      </c>
      <c r="O97" s="57"/>
      <c r="P97" s="129" t="str">
        <f t="shared" si="6"/>
        <v/>
      </c>
      <c r="Q97" s="143"/>
      <c r="R97" s="143"/>
    </row>
    <row r="98" spans="1:18" x14ac:dyDescent="0.3">
      <c r="A98" s="4"/>
      <c r="B98" s="4"/>
      <c r="D98" s="14"/>
      <c r="E98" s="14"/>
      <c r="J98" s="3"/>
      <c r="K98" s="32"/>
      <c r="L98" s="33"/>
      <c r="M98" s="33"/>
      <c r="N98" s="33"/>
      <c r="O98" s="33"/>
      <c r="P98" s="3"/>
      <c r="Q98" s="3"/>
    </row>
    <row r="99" spans="1:18" ht="57.5" x14ac:dyDescent="0.3">
      <c r="F99" s="50" t="s">
        <v>126</v>
      </c>
      <c r="G99" s="50" t="s">
        <v>116</v>
      </c>
      <c r="H99" s="50" t="s">
        <v>117</v>
      </c>
      <c r="J99" s="3"/>
      <c r="K99" s="51" t="s">
        <v>68</v>
      </c>
      <c r="L99" s="52" t="s">
        <v>69</v>
      </c>
      <c r="M99" s="52"/>
      <c r="N99" s="52" t="s">
        <v>70</v>
      </c>
      <c r="O99" s="52" t="s">
        <v>71</v>
      </c>
      <c r="P99" s="52" t="s">
        <v>72</v>
      </c>
    </row>
    <row r="100" spans="1:18" ht="30" customHeight="1" x14ac:dyDescent="0.3">
      <c r="A100" s="4"/>
      <c r="B100" s="4"/>
      <c r="F100" s="54" t="s">
        <v>127</v>
      </c>
      <c r="G100" s="58">
        <f>SUM(C86:C97)</f>
        <v>0</v>
      </c>
      <c r="H100" s="59">
        <f>IF(G100&gt;500,"aucun écart, c’est-à-dire exigences remplies",500-G100)</f>
        <v>500</v>
      </c>
      <c r="J100" s="3"/>
      <c r="K100" s="34">
        <f>COUNTIF(K85:K97,"ja")</f>
        <v>0</v>
      </c>
      <c r="L100" s="35">
        <f>SUM(L86:L97)</f>
        <v>0</v>
      </c>
      <c r="M100" s="37"/>
      <c r="N100" s="35">
        <f>SUM(N86:N97)</f>
        <v>0</v>
      </c>
      <c r="O100" s="31"/>
      <c r="P100" s="76"/>
    </row>
    <row r="101" spans="1:18" ht="30" customHeight="1" x14ac:dyDescent="0.3">
      <c r="A101" s="4"/>
      <c r="F101" s="54" t="s">
        <v>128</v>
      </c>
      <c r="G101" s="58">
        <f>SUM(D86:D97)</f>
        <v>0</v>
      </c>
      <c r="H101" s="104" t="str">
        <f>IF(G101&gt;150,G101-150,"aucun écart, c’est-à-dire exigences remplies")</f>
        <v>aucun écart, c’est-à-dire exigences remplies</v>
      </c>
      <c r="J101" s="3"/>
      <c r="K101" s="36"/>
      <c r="L101" s="37"/>
      <c r="M101" s="37"/>
      <c r="N101" s="37"/>
      <c r="O101" s="37"/>
      <c r="P101" s="15"/>
    </row>
    <row r="102" spans="1:18" ht="30" customHeight="1" x14ac:dyDescent="0.3">
      <c r="A102" s="4"/>
      <c r="F102" s="55" t="s">
        <v>129</v>
      </c>
      <c r="G102" s="58">
        <f>SUMIFS(C86:C97,E86:E97,$C$6)</f>
        <v>0</v>
      </c>
      <c r="H102" s="59">
        <f>IF(G102&gt;250,"aucun écart, c’est-à-dire exigences remplies",250-G102)</f>
        <v>250</v>
      </c>
      <c r="K102" s="36"/>
      <c r="L102" s="37"/>
      <c r="M102" s="37"/>
      <c r="N102" s="37"/>
      <c r="O102" s="38">
        <f>COUNTIF(O85:O97,"ja")</f>
        <v>0</v>
      </c>
      <c r="P102" s="96">
        <f>SUM(P86:P97)</f>
        <v>0</v>
      </c>
    </row>
    <row r="104" spans="1:18" ht="19" customHeight="1" x14ac:dyDescent="0.3">
      <c r="B104" s="4"/>
      <c r="C104" s="11"/>
      <c r="D104" s="11"/>
      <c r="E104" s="11"/>
      <c r="F104" s="11"/>
      <c r="G104" s="12" t="str">
        <f>_xlfn.CONCAT($C$4,", ",$C$5," / ",$A$6," ",$C$6)</f>
        <v>,  / Spécialisation choisi pour l'examen: Formation &amp; social</v>
      </c>
      <c r="H104" s="22"/>
      <c r="I104" s="9"/>
    </row>
    <row r="105" spans="1:18" ht="23" x14ac:dyDescent="0.3">
      <c r="A105" s="83" t="s">
        <v>121</v>
      </c>
      <c r="B105" s="83"/>
      <c r="C105" s="83"/>
      <c r="D105" s="84"/>
      <c r="E105" s="84"/>
      <c r="F105" s="84"/>
      <c r="G105" s="84"/>
      <c r="H105" s="84"/>
      <c r="I105" s="84"/>
      <c r="K105" s="84"/>
      <c r="L105" s="84"/>
      <c r="M105" s="84"/>
    </row>
    <row r="106" spans="1:18" ht="23" x14ac:dyDescent="0.3">
      <c r="A106" t="s">
        <v>106</v>
      </c>
      <c r="B106" s="2"/>
      <c r="C106" s="2"/>
      <c r="K106" s="28"/>
      <c r="L106" s="28"/>
      <c r="M106" s="28"/>
    </row>
    <row r="107" spans="1:18" ht="14.15" customHeight="1" x14ac:dyDescent="0.3">
      <c r="A107" s="147" t="s">
        <v>98</v>
      </c>
      <c r="B107" s="148"/>
      <c r="C107" s="189" t="s">
        <v>99</v>
      </c>
      <c r="D107" s="190"/>
      <c r="E107" s="149" t="s">
        <v>130</v>
      </c>
      <c r="F107" s="150"/>
      <c r="G107" s="153" t="s">
        <v>114</v>
      </c>
      <c r="H107" s="161" t="s">
        <v>103</v>
      </c>
      <c r="K107" s="158" t="s">
        <v>14</v>
      </c>
      <c r="L107" s="159"/>
      <c r="M107" s="159"/>
      <c r="N107" s="159"/>
      <c r="O107" s="159"/>
      <c r="P107" s="159"/>
      <c r="Q107" s="159"/>
      <c r="R107" s="160"/>
    </row>
    <row r="108" spans="1:18" ht="67" customHeight="1" x14ac:dyDescent="0.3">
      <c r="A108" s="106" t="s">
        <v>100</v>
      </c>
      <c r="B108" s="107" t="s">
        <v>101</v>
      </c>
      <c r="C108" s="131" t="s">
        <v>124</v>
      </c>
      <c r="D108" s="133" t="s">
        <v>125</v>
      </c>
      <c r="E108" s="151"/>
      <c r="F108" s="152"/>
      <c r="G108" s="154"/>
      <c r="H108" s="162"/>
      <c r="J108" s="3"/>
      <c r="K108" s="19" t="s">
        <v>59</v>
      </c>
      <c r="L108" s="18" t="s">
        <v>60</v>
      </c>
      <c r="M108" s="18" t="s">
        <v>61</v>
      </c>
      <c r="N108" s="18" t="s">
        <v>62</v>
      </c>
      <c r="O108" s="18" t="s">
        <v>63</v>
      </c>
      <c r="P108" s="18" t="s">
        <v>64</v>
      </c>
      <c r="Q108" s="155" t="s">
        <v>21</v>
      </c>
      <c r="R108" s="156"/>
    </row>
    <row r="109" spans="1:18" ht="30" customHeight="1" x14ac:dyDescent="0.3">
      <c r="A109" s="121" t="s">
        <v>28</v>
      </c>
      <c r="B109" s="121" t="s">
        <v>28</v>
      </c>
      <c r="C109" s="94"/>
      <c r="D109" s="94"/>
      <c r="E109" s="142" t="s">
        <v>94</v>
      </c>
      <c r="F109" s="142"/>
      <c r="G109" s="118"/>
      <c r="H109" s="93"/>
      <c r="J109" s="95"/>
      <c r="K109" s="73"/>
      <c r="L109" s="128" t="str">
        <f>IF(K109="ja",C109,IF(K109="nein",0,""))</f>
        <v/>
      </c>
      <c r="M109" s="74"/>
      <c r="N109" s="128" t="str">
        <f>IF(ISBLANK(M109),"",IF(M109="ja",D109,"korrigiere hier"))</f>
        <v/>
      </c>
      <c r="O109" s="75"/>
      <c r="P109" s="128" t="str">
        <f t="shared" ref="P109:P120" si="10">IF(O109="ja",C109,IF(O109="nein",0,""))</f>
        <v/>
      </c>
      <c r="Q109" s="144"/>
      <c r="R109" s="144"/>
    </row>
    <row r="110" spans="1:18" ht="30" customHeight="1" x14ac:dyDescent="0.3">
      <c r="A110" s="122" t="s">
        <v>28</v>
      </c>
      <c r="B110" s="122" t="s">
        <v>28</v>
      </c>
      <c r="C110" s="71"/>
      <c r="D110" s="71"/>
      <c r="E110" s="142" t="s">
        <v>94</v>
      </c>
      <c r="F110" s="142"/>
      <c r="G110" s="117"/>
      <c r="H110" s="66"/>
      <c r="J110" s="3"/>
      <c r="K110" s="25"/>
      <c r="L110" s="129" t="str">
        <f t="shared" ref="L110:L120" si="11">IF(K110="ja",C110,IF(K110="nein",0,""))</f>
        <v/>
      </c>
      <c r="M110" s="74"/>
      <c r="N110" s="128" t="str">
        <f t="shared" ref="N110:N120" si="12">IF(ISBLANK(M110),"",IF(M110="ja",D110,"korrigiere hier"))</f>
        <v/>
      </c>
      <c r="O110" s="57"/>
      <c r="P110" s="129" t="str">
        <f t="shared" si="10"/>
        <v/>
      </c>
      <c r="Q110" s="143"/>
      <c r="R110" s="143"/>
    </row>
    <row r="111" spans="1:18" ht="30" customHeight="1" x14ac:dyDescent="0.3">
      <c r="A111" s="122" t="s">
        <v>28</v>
      </c>
      <c r="B111" s="122" t="s">
        <v>28</v>
      </c>
      <c r="C111" s="71"/>
      <c r="D111" s="71"/>
      <c r="E111" s="142" t="s">
        <v>94</v>
      </c>
      <c r="F111" s="142"/>
      <c r="G111" s="117"/>
      <c r="H111" s="66"/>
      <c r="J111" s="3"/>
      <c r="K111" s="25"/>
      <c r="L111" s="129" t="str">
        <f t="shared" si="11"/>
        <v/>
      </c>
      <c r="M111" s="74"/>
      <c r="N111" s="128" t="str">
        <f t="shared" si="12"/>
        <v/>
      </c>
      <c r="O111" s="57"/>
      <c r="P111" s="129" t="str">
        <f t="shared" si="10"/>
        <v/>
      </c>
      <c r="Q111" s="143"/>
      <c r="R111" s="143"/>
    </row>
    <row r="112" spans="1:18" ht="30" customHeight="1" x14ac:dyDescent="0.3">
      <c r="A112" s="122" t="s">
        <v>28</v>
      </c>
      <c r="B112" s="122" t="s">
        <v>28</v>
      </c>
      <c r="C112" s="71"/>
      <c r="D112" s="71"/>
      <c r="E112" s="142" t="s">
        <v>94</v>
      </c>
      <c r="F112" s="142"/>
      <c r="G112" s="134"/>
      <c r="H112" s="135"/>
      <c r="J112" s="3"/>
      <c r="K112" s="25"/>
      <c r="L112" s="129" t="str">
        <f t="shared" si="11"/>
        <v/>
      </c>
      <c r="M112" s="74"/>
      <c r="N112" s="128" t="str">
        <f t="shared" si="12"/>
        <v/>
      </c>
      <c r="O112" s="57"/>
      <c r="P112" s="129" t="str">
        <f t="shared" si="10"/>
        <v/>
      </c>
      <c r="Q112" s="143"/>
      <c r="R112" s="143"/>
    </row>
    <row r="113" spans="1:18" ht="30" customHeight="1" x14ac:dyDescent="0.3">
      <c r="A113" s="122" t="s">
        <v>28</v>
      </c>
      <c r="B113" s="122" t="s">
        <v>28</v>
      </c>
      <c r="C113" s="71"/>
      <c r="D113" s="71"/>
      <c r="E113" s="142" t="s">
        <v>94</v>
      </c>
      <c r="F113" s="142"/>
      <c r="G113" s="134"/>
      <c r="H113" s="135"/>
      <c r="J113" s="3"/>
      <c r="K113" s="25"/>
      <c r="L113" s="129" t="str">
        <f t="shared" si="11"/>
        <v/>
      </c>
      <c r="M113" s="74"/>
      <c r="N113" s="128" t="str">
        <f t="shared" si="12"/>
        <v/>
      </c>
      <c r="O113" s="57"/>
      <c r="P113" s="129" t="str">
        <f t="shared" si="10"/>
        <v/>
      </c>
      <c r="Q113" s="143"/>
      <c r="R113" s="143"/>
    </row>
    <row r="114" spans="1:18" ht="30" customHeight="1" x14ac:dyDescent="0.3">
      <c r="A114" s="122" t="s">
        <v>28</v>
      </c>
      <c r="B114" s="122" t="s">
        <v>28</v>
      </c>
      <c r="C114" s="71"/>
      <c r="D114" s="71"/>
      <c r="E114" s="142" t="s">
        <v>94</v>
      </c>
      <c r="F114" s="142"/>
      <c r="G114" s="134"/>
      <c r="H114" s="135"/>
      <c r="J114" s="3"/>
      <c r="K114" s="25"/>
      <c r="L114" s="129" t="str">
        <f t="shared" si="11"/>
        <v/>
      </c>
      <c r="M114" s="74"/>
      <c r="N114" s="128" t="str">
        <f t="shared" si="12"/>
        <v/>
      </c>
      <c r="O114" s="57"/>
      <c r="P114" s="129" t="str">
        <f t="shared" si="10"/>
        <v/>
      </c>
      <c r="Q114" s="143"/>
      <c r="R114" s="143"/>
    </row>
    <row r="115" spans="1:18" ht="30" customHeight="1" x14ac:dyDescent="0.3">
      <c r="A115" s="122" t="s">
        <v>28</v>
      </c>
      <c r="B115" s="122" t="s">
        <v>28</v>
      </c>
      <c r="C115" s="71"/>
      <c r="D115" s="71"/>
      <c r="E115" s="142" t="s">
        <v>94</v>
      </c>
      <c r="F115" s="142"/>
      <c r="G115" s="134"/>
      <c r="H115" s="135"/>
      <c r="J115" s="3"/>
      <c r="K115" s="25"/>
      <c r="L115" s="129" t="str">
        <f t="shared" si="11"/>
        <v/>
      </c>
      <c r="M115" s="74"/>
      <c r="N115" s="128" t="str">
        <f t="shared" si="12"/>
        <v/>
      </c>
      <c r="O115" s="57"/>
      <c r="P115" s="129" t="str">
        <f t="shared" si="10"/>
        <v/>
      </c>
      <c r="Q115" s="143"/>
      <c r="R115" s="143"/>
    </row>
    <row r="116" spans="1:18" ht="30" customHeight="1" x14ac:dyDescent="0.3">
      <c r="A116" s="122" t="s">
        <v>28</v>
      </c>
      <c r="B116" s="122" t="s">
        <v>28</v>
      </c>
      <c r="C116" s="71"/>
      <c r="D116" s="71"/>
      <c r="E116" s="142" t="s">
        <v>94</v>
      </c>
      <c r="F116" s="142"/>
      <c r="G116" s="134"/>
      <c r="H116" s="135"/>
      <c r="J116" s="3"/>
      <c r="K116" s="25"/>
      <c r="L116" s="129" t="str">
        <f t="shared" si="11"/>
        <v/>
      </c>
      <c r="M116" s="74"/>
      <c r="N116" s="128" t="str">
        <f t="shared" si="12"/>
        <v/>
      </c>
      <c r="O116" s="57"/>
      <c r="P116" s="129" t="str">
        <f t="shared" si="10"/>
        <v/>
      </c>
      <c r="Q116" s="143"/>
      <c r="R116" s="143"/>
    </row>
    <row r="117" spans="1:18" ht="30" customHeight="1" x14ac:dyDescent="0.3">
      <c r="A117" s="122" t="s">
        <v>28</v>
      </c>
      <c r="B117" s="122" t="s">
        <v>28</v>
      </c>
      <c r="C117" s="71"/>
      <c r="D117" s="71"/>
      <c r="E117" s="142" t="s">
        <v>94</v>
      </c>
      <c r="F117" s="142"/>
      <c r="G117" s="134"/>
      <c r="H117" s="135"/>
      <c r="J117" s="3"/>
      <c r="K117" s="25"/>
      <c r="L117" s="129" t="str">
        <f t="shared" si="11"/>
        <v/>
      </c>
      <c r="M117" s="74"/>
      <c r="N117" s="128" t="str">
        <f t="shared" si="12"/>
        <v/>
      </c>
      <c r="O117" s="57"/>
      <c r="P117" s="129" t="str">
        <f t="shared" si="10"/>
        <v/>
      </c>
      <c r="Q117" s="143"/>
      <c r="R117" s="143"/>
    </row>
    <row r="118" spans="1:18" ht="30" customHeight="1" x14ac:dyDescent="0.3">
      <c r="A118" s="122" t="s">
        <v>28</v>
      </c>
      <c r="B118" s="122" t="s">
        <v>28</v>
      </c>
      <c r="C118" s="71"/>
      <c r="D118" s="71"/>
      <c r="E118" s="142" t="s">
        <v>94</v>
      </c>
      <c r="F118" s="142"/>
      <c r="G118" s="134"/>
      <c r="H118" s="135"/>
      <c r="J118" s="3"/>
      <c r="K118" s="25"/>
      <c r="L118" s="129" t="str">
        <f t="shared" si="11"/>
        <v/>
      </c>
      <c r="M118" s="74"/>
      <c r="N118" s="128" t="str">
        <f t="shared" si="12"/>
        <v/>
      </c>
      <c r="O118" s="57"/>
      <c r="P118" s="129" t="str">
        <f t="shared" si="10"/>
        <v/>
      </c>
      <c r="Q118" s="143"/>
      <c r="R118" s="143"/>
    </row>
    <row r="119" spans="1:18" ht="30" customHeight="1" x14ac:dyDescent="0.3">
      <c r="A119" s="122" t="s">
        <v>28</v>
      </c>
      <c r="B119" s="122" t="s">
        <v>28</v>
      </c>
      <c r="C119" s="71"/>
      <c r="D119" s="71"/>
      <c r="E119" s="142" t="s">
        <v>94</v>
      </c>
      <c r="F119" s="142"/>
      <c r="G119" s="134"/>
      <c r="H119" s="135"/>
      <c r="J119" s="3"/>
      <c r="K119" s="25"/>
      <c r="L119" s="129" t="str">
        <f t="shared" si="11"/>
        <v/>
      </c>
      <c r="M119" s="74"/>
      <c r="N119" s="128" t="str">
        <f t="shared" si="12"/>
        <v/>
      </c>
      <c r="O119" s="57"/>
      <c r="P119" s="129" t="str">
        <f t="shared" si="10"/>
        <v/>
      </c>
      <c r="Q119" s="143"/>
      <c r="R119" s="143"/>
    </row>
    <row r="120" spans="1:18" ht="30" customHeight="1" x14ac:dyDescent="0.3">
      <c r="A120" s="122" t="s">
        <v>28</v>
      </c>
      <c r="B120" s="122" t="s">
        <v>28</v>
      </c>
      <c r="C120" s="72"/>
      <c r="D120" s="71"/>
      <c r="E120" s="142" t="s">
        <v>94</v>
      </c>
      <c r="F120" s="142"/>
      <c r="G120" s="134"/>
      <c r="H120" s="135"/>
      <c r="J120" s="3"/>
      <c r="K120" s="25"/>
      <c r="L120" s="129" t="str">
        <f t="shared" si="11"/>
        <v/>
      </c>
      <c r="M120" s="74"/>
      <c r="N120" s="128" t="str">
        <f t="shared" si="12"/>
        <v/>
      </c>
      <c r="O120" s="57"/>
      <c r="P120" s="129" t="str">
        <f t="shared" si="10"/>
        <v/>
      </c>
      <c r="Q120" s="143"/>
      <c r="R120" s="143"/>
    </row>
    <row r="121" spans="1:18" ht="14.5" thickBot="1" x14ac:dyDescent="0.35">
      <c r="A121" s="4"/>
      <c r="B121" s="4"/>
      <c r="D121" s="14"/>
      <c r="E121" s="14"/>
      <c r="J121" s="3"/>
      <c r="K121" s="32"/>
      <c r="L121" s="33"/>
      <c r="M121" s="33"/>
      <c r="N121" s="33"/>
      <c r="O121" s="33"/>
      <c r="P121" s="3"/>
      <c r="Q121" s="3"/>
    </row>
    <row r="122" spans="1:18" ht="63.65" customHeight="1" thickBot="1" x14ac:dyDescent="0.35">
      <c r="F122" s="50" t="s">
        <v>126</v>
      </c>
      <c r="G122" s="50" t="s">
        <v>119</v>
      </c>
      <c r="H122" s="50" t="s">
        <v>120</v>
      </c>
      <c r="J122" s="3"/>
      <c r="K122" s="51" t="s">
        <v>76</v>
      </c>
      <c r="L122" s="52" t="s">
        <v>77</v>
      </c>
      <c r="M122" s="52"/>
      <c r="N122" s="52" t="s">
        <v>70</v>
      </c>
      <c r="O122" s="52" t="s">
        <v>78</v>
      </c>
      <c r="P122" s="53" t="s">
        <v>79</v>
      </c>
      <c r="Q122" s="145" t="s">
        <v>33</v>
      </c>
      <c r="R122" s="146"/>
    </row>
    <row r="123" spans="1:18" ht="30" customHeight="1" thickTop="1" x14ac:dyDescent="0.3">
      <c r="A123" s="4"/>
      <c r="B123" s="4"/>
      <c r="F123" s="54" t="s">
        <v>127</v>
      </c>
      <c r="G123" s="58">
        <f>SUM(C109:C120)+G100</f>
        <v>0</v>
      </c>
      <c r="H123" s="59">
        <f>IF(G123&gt;500,"aucun écart, c’est-à-dire exigences remplies",500-G123)</f>
        <v>500</v>
      </c>
      <c r="J123" s="3"/>
      <c r="K123" s="34">
        <f>COUNTIF(K108:K120,"ja")+K100</f>
        <v>0</v>
      </c>
      <c r="L123" s="35">
        <f>SUM(L109:L120)+L100</f>
        <v>0</v>
      </c>
      <c r="M123" s="37"/>
      <c r="N123" s="35">
        <f>SUM(N109:N120)+N100</f>
        <v>0</v>
      </c>
      <c r="O123" s="31"/>
      <c r="P123" s="9"/>
      <c r="Q123" s="97" t="str">
        <f>IF(L123&gt;=500,"erfüllt","nicht erfüllt")</f>
        <v>nicht erfüllt</v>
      </c>
      <c r="R123" s="98" t="s">
        <v>80</v>
      </c>
    </row>
    <row r="124" spans="1:18" ht="30" customHeight="1" x14ac:dyDescent="0.3">
      <c r="A124" s="4"/>
      <c r="F124" s="54" t="s">
        <v>128</v>
      </c>
      <c r="G124" s="58">
        <f>SUM(D109:D120)+G101</f>
        <v>0</v>
      </c>
      <c r="H124" s="103" t="str">
        <f>IF(G124&gt;150,G124-150,"aucun écart, c’est-à-dire exigences remplies")</f>
        <v>aucun écart, c’est-à-dire exigences remplies</v>
      </c>
      <c r="J124" s="3"/>
      <c r="K124" s="36"/>
      <c r="L124" s="37"/>
      <c r="M124" s="37"/>
      <c r="N124" s="37"/>
      <c r="O124" s="37"/>
      <c r="P124" s="16"/>
      <c r="Q124" s="99" t="str">
        <f>IF(ISNUMBER(H124),"nicht erfüllt","erfüllt")</f>
        <v>erfüllt</v>
      </c>
      <c r="R124" s="100" t="s">
        <v>81</v>
      </c>
    </row>
    <row r="125" spans="1:18" ht="30" customHeight="1" thickBot="1" x14ac:dyDescent="0.35">
      <c r="A125" s="4"/>
      <c r="F125" s="55" t="s">
        <v>129</v>
      </c>
      <c r="G125" s="58">
        <f>SUMIFS(C109:C120,E109:E120,$C$6)+G102</f>
        <v>0</v>
      </c>
      <c r="H125" s="59">
        <f>IF(G125&gt;250,"aucun écart, c’est-à-dire exigences remplies",250-G125)</f>
        <v>250</v>
      </c>
      <c r="K125" s="36"/>
      <c r="L125" s="37"/>
      <c r="M125" s="37"/>
      <c r="N125" s="37"/>
      <c r="O125" s="38">
        <f>COUNTIF(O108:O120,"ja")+O102</f>
        <v>0</v>
      </c>
      <c r="P125" s="130">
        <f>SUM(P109:P120)+P102</f>
        <v>0</v>
      </c>
      <c r="Q125" s="101" t="str">
        <f>IF(P125&gt;=250,"erfüllt","nicht erfüllt")</f>
        <v>nicht erfüllt</v>
      </c>
      <c r="R125" s="102" t="s">
        <v>82</v>
      </c>
    </row>
    <row r="126" spans="1:18" ht="14.5" thickTop="1" x14ac:dyDescent="0.3"/>
    <row r="127" spans="1:18" ht="19" customHeight="1" x14ac:dyDescent="0.3">
      <c r="A127" s="4"/>
      <c r="B127" s="4"/>
      <c r="C127" s="11"/>
      <c r="D127" s="11"/>
      <c r="E127" s="11"/>
      <c r="F127" s="11"/>
      <c r="G127" s="12" t="str">
        <f>_xlfn.CONCAT($C$4,", ",$C$5," / ",$A$6," ",$C$6)</f>
        <v>,  / Spécialisation choisi pour l'examen: Formation &amp; social</v>
      </c>
      <c r="H127" s="22"/>
      <c r="I127" s="9"/>
    </row>
  </sheetData>
  <sheetProtection algorithmName="SHA-512" hashValue="YrxDe6ktewYNdv6NfViXvssM8iOpGMfeo/gAqFBimZ//nqzJxF3CJFEN7fe+3qgdK9BKHqfO5nwtAmpXCmHPYw==" saltValue="OaEkhs18j1ymVXRNUwngtg==" spinCount="100000" sheet="1" formatCells="0" formatRows="0" autoFilter="0"/>
  <mergeCells count="163">
    <mergeCell ref="C4:F4"/>
    <mergeCell ref="C5:F5"/>
    <mergeCell ref="A6:B6"/>
    <mergeCell ref="C6:F6"/>
    <mergeCell ref="A10:B10"/>
    <mergeCell ref="K10:M10"/>
    <mergeCell ref="C13:F13"/>
    <mergeCell ref="G13:H13"/>
    <mergeCell ref="L13:M13"/>
    <mergeCell ref="C10:D10"/>
    <mergeCell ref="C14:F14"/>
    <mergeCell ref="G14:H14"/>
    <mergeCell ref="L14:M14"/>
    <mergeCell ref="C11:F11"/>
    <mergeCell ref="G11:H11"/>
    <mergeCell ref="L11:M11"/>
    <mergeCell ref="C12:F12"/>
    <mergeCell ref="G12:H12"/>
    <mergeCell ref="L12:M12"/>
    <mergeCell ref="C17:F17"/>
    <mergeCell ref="G17:H17"/>
    <mergeCell ref="L17:M17"/>
    <mergeCell ref="C18:F18"/>
    <mergeCell ref="G18:H18"/>
    <mergeCell ref="L18:M18"/>
    <mergeCell ref="C15:F15"/>
    <mergeCell ref="G15:H15"/>
    <mergeCell ref="L15:M15"/>
    <mergeCell ref="C16:F16"/>
    <mergeCell ref="G16:H16"/>
    <mergeCell ref="L16:M16"/>
    <mergeCell ref="C21:F21"/>
    <mergeCell ref="G21:H21"/>
    <mergeCell ref="L21:M21"/>
    <mergeCell ref="G23:H23"/>
    <mergeCell ref="K23:L23"/>
    <mergeCell ref="K24:L24"/>
    <mergeCell ref="C19:F19"/>
    <mergeCell ref="G19:H19"/>
    <mergeCell ref="L19:M19"/>
    <mergeCell ref="C20:F20"/>
    <mergeCell ref="G20:H20"/>
    <mergeCell ref="L20:M20"/>
    <mergeCell ref="C32:F32"/>
    <mergeCell ref="G32:H32"/>
    <mergeCell ref="L32:M32"/>
    <mergeCell ref="C33:F33"/>
    <mergeCell ref="G33:H33"/>
    <mergeCell ref="L33:M33"/>
    <mergeCell ref="A29:B29"/>
    <mergeCell ref="K29:M29"/>
    <mergeCell ref="C30:F30"/>
    <mergeCell ref="G30:H30"/>
    <mergeCell ref="L30:M30"/>
    <mergeCell ref="C31:F31"/>
    <mergeCell ref="G31:H31"/>
    <mergeCell ref="L31:M31"/>
    <mergeCell ref="C29:D29"/>
    <mergeCell ref="C36:F36"/>
    <mergeCell ref="G36:H36"/>
    <mergeCell ref="L36:M36"/>
    <mergeCell ref="C37:F37"/>
    <mergeCell ref="G37:H37"/>
    <mergeCell ref="L37:M37"/>
    <mergeCell ref="C34:F34"/>
    <mergeCell ref="G34:H34"/>
    <mergeCell ref="L34:M34"/>
    <mergeCell ref="C35:F35"/>
    <mergeCell ref="G35:H35"/>
    <mergeCell ref="L35:M35"/>
    <mergeCell ref="C40:F40"/>
    <mergeCell ref="G40:H40"/>
    <mergeCell ref="L40:M40"/>
    <mergeCell ref="C41:F41"/>
    <mergeCell ref="G41:H41"/>
    <mergeCell ref="L41:M41"/>
    <mergeCell ref="C38:F38"/>
    <mergeCell ref="G38:H38"/>
    <mergeCell ref="L38:M38"/>
    <mergeCell ref="C39:F39"/>
    <mergeCell ref="G39:H39"/>
    <mergeCell ref="L39:M39"/>
    <mergeCell ref="C44:F44"/>
    <mergeCell ref="G44:H44"/>
    <mergeCell ref="L44:M44"/>
    <mergeCell ref="G46:H46"/>
    <mergeCell ref="K46:L46"/>
    <mergeCell ref="K47:L47"/>
    <mergeCell ref="C42:F42"/>
    <mergeCell ref="G42:H42"/>
    <mergeCell ref="L42:M42"/>
    <mergeCell ref="C43:F43"/>
    <mergeCell ref="G43:H43"/>
    <mergeCell ref="L43:M43"/>
    <mergeCell ref="A52:B52"/>
    <mergeCell ref="K52:M52"/>
    <mergeCell ref="A68:B68"/>
    <mergeCell ref="K68:M68"/>
    <mergeCell ref="A84:B84"/>
    <mergeCell ref="E84:F85"/>
    <mergeCell ref="G84:G85"/>
    <mergeCell ref="H84:H85"/>
    <mergeCell ref="C68:E68"/>
    <mergeCell ref="C52:E52"/>
    <mergeCell ref="C84:D84"/>
    <mergeCell ref="E88:F88"/>
    <mergeCell ref="Q88:R88"/>
    <mergeCell ref="E89:F89"/>
    <mergeCell ref="Q89:R89"/>
    <mergeCell ref="E90:F90"/>
    <mergeCell ref="Q90:R90"/>
    <mergeCell ref="K84:R84"/>
    <mergeCell ref="Q85:R85"/>
    <mergeCell ref="E86:F86"/>
    <mergeCell ref="Q86:R86"/>
    <mergeCell ref="E87:F87"/>
    <mergeCell ref="Q87:R87"/>
    <mergeCell ref="E94:F94"/>
    <mergeCell ref="Q94:R94"/>
    <mergeCell ref="E95:F95"/>
    <mergeCell ref="Q95:R95"/>
    <mergeCell ref="E96:F96"/>
    <mergeCell ref="Q96:R96"/>
    <mergeCell ref="E91:F91"/>
    <mergeCell ref="Q91:R91"/>
    <mergeCell ref="E92:F92"/>
    <mergeCell ref="Q92:R92"/>
    <mergeCell ref="E93:F93"/>
    <mergeCell ref="Q93:R93"/>
    <mergeCell ref="Q111:R111"/>
    <mergeCell ref="E97:F97"/>
    <mergeCell ref="Q97:R97"/>
    <mergeCell ref="A107:B107"/>
    <mergeCell ref="E107:F108"/>
    <mergeCell ref="G107:G108"/>
    <mergeCell ref="H107:H108"/>
    <mergeCell ref="K107:R107"/>
    <mergeCell ref="Q108:R108"/>
    <mergeCell ref="C107:D107"/>
    <mergeCell ref="E112:F112"/>
    <mergeCell ref="Q112:R112"/>
    <mergeCell ref="E113:F113"/>
    <mergeCell ref="Q113:R113"/>
    <mergeCell ref="E114:F114"/>
    <mergeCell ref="Q114:R114"/>
    <mergeCell ref="E109:F109"/>
    <mergeCell ref="Q122:R122"/>
    <mergeCell ref="E118:F118"/>
    <mergeCell ref="Q118:R118"/>
    <mergeCell ref="E119:F119"/>
    <mergeCell ref="Q119:R119"/>
    <mergeCell ref="E120:F120"/>
    <mergeCell ref="Q120:R120"/>
    <mergeCell ref="E115:F115"/>
    <mergeCell ref="Q115:R115"/>
    <mergeCell ref="E116:F116"/>
    <mergeCell ref="Q116:R116"/>
    <mergeCell ref="E117:F117"/>
    <mergeCell ref="Q117:R117"/>
    <mergeCell ref="Q109:R109"/>
    <mergeCell ref="E110:F110"/>
    <mergeCell ref="Q110:R110"/>
    <mergeCell ref="E111:F111"/>
  </mergeCells>
  <dataValidations count="5">
    <dataValidation type="list" allowBlank="1" showInputMessage="1" showErrorMessage="1" sqref="M109:M120 M86:M97" xr:uid="{10B7D17D-D8FF-4678-8058-2B01924892A8}">
      <formula1>"ja,nein"</formula1>
    </dataValidation>
    <dataValidation type="list" allowBlank="1" showInputMessage="1" showErrorMessage="1" sqref="Q101:Q102 Q124:Q125" xr:uid="{871CC997-C528-4A4B-A287-B2E70F85035B}">
      <formula1>"erfüllt, nicht erfüllt"</formula1>
    </dataValidation>
    <dataValidation type="list" allowBlank="1" showInputMessage="1" showErrorMessage="1" sqref="K12:K21 K31:K44 K54:K60 K70:K76 O109:O120 K109:K120 K86:K97 O86:O97" xr:uid="{88CCD6C5-B7F5-433B-8D9F-197690B06C2E}">
      <formula1>"ja, nein"</formula1>
    </dataValidation>
    <dataValidation type="whole" allowBlank="1" showInputMessage="1" showErrorMessage="1" errorTitle="Ganze Zahl" error="Bitte Werte mit ganzen Zahlen angeben " sqref="D86 D109" xr:uid="{0BAB7D0F-459E-4ED3-A423-D8016EF52E8A}">
      <formula1>1</formula1>
      <formula2>5000</formula2>
    </dataValidation>
    <dataValidation type="whole" errorStyle="information" allowBlank="1" showInputMessage="1" showErrorMessage="1" errorTitle="Ganze Zahl" error="Bitte Werte mit ganzen Zahlen angeben " sqref="D110:D120 D87:D97" xr:uid="{8409951D-840D-4CFE-9D37-C2B689F690A1}">
      <formula1>1</formula1>
      <formula2>5000</formula2>
    </dataValidation>
  </dataValidation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Header>&amp;R&amp;G</oddHeader>
    <oddFooter>&amp;Lpage &amp;P / &amp;N&amp;CFormularversion 01.03.2026</oddFooter>
  </headerFooter>
  <rowBreaks count="5" manualBreakCount="5">
    <brk id="26" max="8" man="1"/>
    <brk id="49" max="8" man="1"/>
    <brk id="65" max="8" man="1"/>
    <brk id="81" max="8" man="1"/>
    <brk id="104" max="8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6ED3DB-E3E6-48F8-B7F1-0C07C46031B0}">
          <x14:formula1>
            <xm:f>Dropdowns!$B$4:$B$7</xm:f>
          </x14:formula1>
          <xm:sqref>C6:F6 E86:F97 E109:F120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3E19-1AB8-43E6-8C7B-FF2CE33ACFAF}">
  <sheetPr>
    <pageSetUpPr fitToPage="1"/>
  </sheetPr>
  <dimension ref="A1:R127"/>
  <sheetViews>
    <sheetView showGridLines="0" zoomScaleNormal="100" workbookViewId="0">
      <selection activeCell="E76" sqref="E76"/>
    </sheetView>
  </sheetViews>
  <sheetFormatPr baseColWidth="10" defaultColWidth="11" defaultRowHeight="14" x14ac:dyDescent="0.3"/>
  <cols>
    <col min="1" max="1" width="13.25" customWidth="1"/>
    <col min="2" max="2" width="12.08203125" customWidth="1"/>
    <col min="3" max="3" width="16.33203125" customWidth="1"/>
    <col min="4" max="4" width="13" customWidth="1"/>
    <col min="5" max="5" width="15.33203125" customWidth="1"/>
    <col min="6" max="6" width="30" customWidth="1"/>
    <col min="7" max="7" width="28.83203125" customWidth="1"/>
    <col min="8" max="8" width="31.25" customWidth="1"/>
    <col min="9" max="9" width="26" customWidth="1"/>
    <col min="10" max="10" width="1.33203125" hidden="1" customWidth="1"/>
    <col min="11" max="11" width="11.58203125" hidden="1" customWidth="1"/>
    <col min="12" max="12" width="10.5" hidden="1" customWidth="1"/>
    <col min="13" max="13" width="20.75" hidden="1" customWidth="1"/>
    <col min="14" max="14" width="12.5" hidden="1" customWidth="1"/>
    <col min="15" max="15" width="13.25" hidden="1" customWidth="1"/>
    <col min="16" max="16" width="12.58203125" hidden="1" customWidth="1"/>
    <col min="17" max="17" width="11.58203125" hidden="1" customWidth="1"/>
    <col min="18" max="18" width="12.33203125" hidden="1" customWidth="1"/>
  </cols>
  <sheetData>
    <row r="1" spans="1:13" ht="30" x14ac:dyDescent="0.3">
      <c r="A1" s="40" t="s">
        <v>131</v>
      </c>
      <c r="B1" s="1"/>
      <c r="C1" s="1"/>
      <c r="K1" s="13"/>
      <c r="L1" s="13"/>
    </row>
    <row r="2" spans="1:13" ht="23" x14ac:dyDescent="0.3">
      <c r="B2" s="2"/>
      <c r="C2" s="2"/>
    </row>
    <row r="3" spans="1:13" s="8" customFormat="1" ht="21.65" customHeight="1" x14ac:dyDescent="0.3">
      <c r="A3" s="39" t="s">
        <v>132</v>
      </c>
    </row>
    <row r="4" spans="1:13" ht="25" customHeight="1" x14ac:dyDescent="0.3">
      <c r="A4" s="41" t="s">
        <v>133</v>
      </c>
      <c r="B4" s="41"/>
      <c r="C4" s="163"/>
      <c r="D4" s="164"/>
      <c r="E4" s="164"/>
      <c r="F4" s="165"/>
      <c r="G4" s="82" t="s">
        <v>134</v>
      </c>
      <c r="H4" s="8"/>
      <c r="I4" s="8"/>
      <c r="J4" s="8"/>
      <c r="K4" s="8"/>
    </row>
    <row r="5" spans="1:13" ht="25" customHeight="1" x14ac:dyDescent="0.3">
      <c r="A5" s="41" t="s">
        <v>135</v>
      </c>
      <c r="B5" s="41"/>
      <c r="C5" s="166"/>
      <c r="D5" s="167"/>
      <c r="E5" s="167"/>
      <c r="F5" s="168"/>
    </row>
    <row r="6" spans="1:13" ht="31" customHeight="1" x14ac:dyDescent="0.3">
      <c r="A6" s="171" t="s">
        <v>136</v>
      </c>
      <c r="B6" s="171"/>
      <c r="C6" s="166" t="s">
        <v>137</v>
      </c>
      <c r="D6" s="167"/>
      <c r="E6" s="167"/>
      <c r="F6" s="168"/>
      <c r="G6" s="82" t="s">
        <v>138</v>
      </c>
    </row>
    <row r="8" spans="1:13" ht="23" x14ac:dyDescent="0.3">
      <c r="A8" s="83" t="s">
        <v>139</v>
      </c>
      <c r="B8" s="83"/>
      <c r="C8" s="83"/>
      <c r="D8" s="84"/>
      <c r="E8" s="84"/>
      <c r="F8" s="84"/>
      <c r="G8" s="84"/>
      <c r="H8" s="84"/>
      <c r="I8" s="84"/>
      <c r="K8" s="84"/>
      <c r="L8" s="84"/>
      <c r="M8" s="84"/>
    </row>
    <row r="9" spans="1:13" x14ac:dyDescent="0.3">
      <c r="A9" t="s">
        <v>140</v>
      </c>
    </row>
    <row r="10" spans="1:13" ht="17.5" customHeight="1" x14ac:dyDescent="0.3">
      <c r="A10" s="201" t="s">
        <v>141</v>
      </c>
      <c r="B10" s="202"/>
      <c r="C10" s="194" t="s">
        <v>142</v>
      </c>
      <c r="D10" s="195"/>
      <c r="E10" s="42"/>
      <c r="F10" s="43"/>
      <c r="G10" s="44"/>
      <c r="H10" s="43"/>
      <c r="I10" s="45"/>
      <c r="K10" s="178" t="s">
        <v>14</v>
      </c>
      <c r="L10" s="179"/>
      <c r="M10" s="180"/>
    </row>
    <row r="11" spans="1:13" ht="41.5" customHeight="1" x14ac:dyDescent="0.3">
      <c r="A11" s="46" t="s">
        <v>143</v>
      </c>
      <c r="B11" s="47" t="s">
        <v>144</v>
      </c>
      <c r="C11" s="198" t="s">
        <v>145</v>
      </c>
      <c r="D11" s="199"/>
      <c r="E11" s="199"/>
      <c r="F11" s="200"/>
      <c r="G11" s="198" t="s">
        <v>146</v>
      </c>
      <c r="H11" s="200"/>
      <c r="I11" s="48" t="s">
        <v>147</v>
      </c>
      <c r="K11" s="19" t="s">
        <v>20</v>
      </c>
      <c r="L11" s="181" t="s">
        <v>21</v>
      </c>
      <c r="M11" s="182"/>
    </row>
    <row r="12" spans="1:13" ht="30" customHeight="1" x14ac:dyDescent="0.3">
      <c r="A12" s="123" t="s">
        <v>28</v>
      </c>
      <c r="B12" s="123" t="s">
        <v>28</v>
      </c>
      <c r="C12" s="170"/>
      <c r="D12" s="170"/>
      <c r="E12" s="170"/>
      <c r="F12" s="170"/>
      <c r="G12" s="170"/>
      <c r="H12" s="170"/>
      <c r="I12" s="86"/>
      <c r="J12" s="85"/>
      <c r="K12" s="87"/>
      <c r="L12" s="183"/>
      <c r="M12" s="183"/>
    </row>
    <row r="13" spans="1:13" ht="30" customHeight="1" x14ac:dyDescent="0.3">
      <c r="A13" s="120" t="s">
        <v>28</v>
      </c>
      <c r="B13" s="120" t="s">
        <v>28</v>
      </c>
      <c r="C13" s="140"/>
      <c r="D13" s="140"/>
      <c r="E13" s="140"/>
      <c r="F13" s="140"/>
      <c r="G13" s="140"/>
      <c r="H13" s="140"/>
      <c r="I13" s="56"/>
      <c r="J13" s="85"/>
      <c r="K13" s="21"/>
      <c r="L13" s="141"/>
      <c r="M13" s="141"/>
    </row>
    <row r="14" spans="1:13" ht="30" customHeight="1" x14ac:dyDescent="0.3">
      <c r="A14" s="120" t="s">
        <v>28</v>
      </c>
      <c r="B14" s="120" t="s">
        <v>28</v>
      </c>
      <c r="C14" s="140"/>
      <c r="D14" s="140"/>
      <c r="E14" s="140"/>
      <c r="F14" s="140"/>
      <c r="G14" s="140"/>
      <c r="H14" s="140"/>
      <c r="I14" s="56"/>
      <c r="J14" s="85"/>
      <c r="K14" s="21"/>
      <c r="L14" s="141"/>
      <c r="M14" s="141"/>
    </row>
    <row r="15" spans="1:13" ht="30" customHeight="1" x14ac:dyDescent="0.3">
      <c r="A15" s="120" t="s">
        <v>28</v>
      </c>
      <c r="B15" s="120" t="s">
        <v>28</v>
      </c>
      <c r="C15" s="140"/>
      <c r="D15" s="140"/>
      <c r="E15" s="140"/>
      <c r="F15" s="140"/>
      <c r="G15" s="140"/>
      <c r="H15" s="140"/>
      <c r="I15" s="56"/>
      <c r="J15" s="85"/>
      <c r="K15" s="21"/>
      <c r="L15" s="141"/>
      <c r="M15" s="141"/>
    </row>
    <row r="16" spans="1:13" ht="30" customHeight="1" x14ac:dyDescent="0.3">
      <c r="A16" s="120" t="s">
        <v>28</v>
      </c>
      <c r="B16" s="120" t="s">
        <v>28</v>
      </c>
      <c r="C16" s="140"/>
      <c r="D16" s="140"/>
      <c r="E16" s="140"/>
      <c r="F16" s="140"/>
      <c r="G16" s="140"/>
      <c r="H16" s="140"/>
      <c r="I16" s="56"/>
      <c r="J16" s="85"/>
      <c r="K16" s="21"/>
      <c r="L16" s="141"/>
      <c r="M16" s="141"/>
    </row>
    <row r="17" spans="1:13" ht="30" customHeight="1" x14ac:dyDescent="0.3">
      <c r="A17" s="120" t="s">
        <v>28</v>
      </c>
      <c r="B17" s="120" t="s">
        <v>28</v>
      </c>
      <c r="C17" s="140"/>
      <c r="D17" s="140"/>
      <c r="E17" s="140"/>
      <c r="F17" s="140"/>
      <c r="G17" s="140"/>
      <c r="H17" s="140"/>
      <c r="I17" s="56"/>
      <c r="J17" s="85"/>
      <c r="K17" s="21"/>
      <c r="L17" s="141"/>
      <c r="M17" s="141"/>
    </row>
    <row r="18" spans="1:13" ht="30" customHeight="1" x14ac:dyDescent="0.3">
      <c r="A18" s="120" t="s">
        <v>28</v>
      </c>
      <c r="B18" s="120" t="s">
        <v>28</v>
      </c>
      <c r="C18" s="140"/>
      <c r="D18" s="140"/>
      <c r="E18" s="140"/>
      <c r="F18" s="140"/>
      <c r="G18" s="140"/>
      <c r="H18" s="140"/>
      <c r="I18" s="56"/>
      <c r="J18" s="85"/>
      <c r="K18" s="21"/>
      <c r="L18" s="141"/>
      <c r="M18" s="141"/>
    </row>
    <row r="19" spans="1:13" ht="30" customHeight="1" x14ac:dyDescent="0.3">
      <c r="A19" s="120" t="s">
        <v>28</v>
      </c>
      <c r="B19" s="120" t="s">
        <v>28</v>
      </c>
      <c r="C19" s="140"/>
      <c r="D19" s="140"/>
      <c r="E19" s="140"/>
      <c r="F19" s="140"/>
      <c r="G19" s="140"/>
      <c r="H19" s="140"/>
      <c r="I19" s="56"/>
      <c r="J19" s="85"/>
      <c r="K19" s="21"/>
      <c r="L19" s="141"/>
      <c r="M19" s="141"/>
    </row>
    <row r="20" spans="1:13" ht="30" customHeight="1" x14ac:dyDescent="0.3">
      <c r="A20" s="120" t="s">
        <v>28</v>
      </c>
      <c r="B20" s="120" t="s">
        <v>28</v>
      </c>
      <c r="C20" s="140"/>
      <c r="D20" s="140"/>
      <c r="E20" s="140"/>
      <c r="F20" s="140"/>
      <c r="G20" s="140"/>
      <c r="H20" s="140"/>
      <c r="I20" s="56"/>
      <c r="J20" s="85"/>
      <c r="K20" s="21"/>
      <c r="L20" s="141"/>
      <c r="M20" s="141"/>
    </row>
    <row r="21" spans="1:13" ht="30" customHeight="1" x14ac:dyDescent="0.3">
      <c r="A21" s="120" t="s">
        <v>28</v>
      </c>
      <c r="B21" s="120" t="s">
        <v>28</v>
      </c>
      <c r="C21" s="140"/>
      <c r="D21" s="140"/>
      <c r="E21" s="140"/>
      <c r="F21" s="140"/>
      <c r="G21" s="140"/>
      <c r="H21" s="140"/>
      <c r="I21" s="56"/>
      <c r="J21" s="85"/>
      <c r="K21" s="21"/>
      <c r="L21" s="141"/>
      <c r="M21" s="141"/>
    </row>
    <row r="22" spans="1:13" x14ac:dyDescent="0.3">
      <c r="B22" s="4"/>
      <c r="C22" s="4"/>
      <c r="D22" s="4"/>
      <c r="E22" s="4"/>
      <c r="J22" s="8"/>
    </row>
    <row r="23" spans="1:13" ht="48.75" customHeight="1" x14ac:dyDescent="0.3">
      <c r="F23" s="49" t="s">
        <v>148</v>
      </c>
      <c r="G23" s="196" t="s">
        <v>149</v>
      </c>
      <c r="H23" s="197"/>
      <c r="J23" s="8"/>
      <c r="K23" s="172" t="s">
        <v>31</v>
      </c>
      <c r="L23" s="173"/>
    </row>
    <row r="24" spans="1:13" s="8" customFormat="1" ht="30" customHeight="1" x14ac:dyDescent="0.3">
      <c r="K24" s="138" t="str">
        <f>IF(COUNTIF(K12:K21,"ja")&gt;0,"ja","nein")</f>
        <v>nein</v>
      </c>
      <c r="L24" s="174"/>
      <c r="M24"/>
    </row>
    <row r="26" spans="1:13" ht="19" customHeight="1" x14ac:dyDescent="0.3">
      <c r="A26" s="4"/>
      <c r="B26" s="4"/>
      <c r="C26" s="11"/>
      <c r="D26" s="11"/>
      <c r="E26" s="11"/>
      <c r="F26" s="11"/>
      <c r="G26" s="12" t="str">
        <f>_xlfn.CONCAT($C$4,", ",$C$5," / ",$A$6," ",$C$6)</f>
        <v>,  / Settore chiave per l’esame: Selezionare il settore chiave</v>
      </c>
      <c r="H26" s="22"/>
      <c r="I26" s="9"/>
    </row>
    <row r="27" spans="1:13" ht="23" x14ac:dyDescent="0.3">
      <c r="A27" s="83" t="s">
        <v>139</v>
      </c>
      <c r="B27" s="83"/>
      <c r="C27" s="83"/>
      <c r="D27" s="84"/>
      <c r="E27" s="84"/>
      <c r="F27" s="84"/>
      <c r="G27" s="84"/>
      <c r="H27" s="84"/>
      <c r="I27" s="84"/>
      <c r="K27" s="9"/>
      <c r="L27" s="9"/>
      <c r="M27" s="9"/>
    </row>
    <row r="28" spans="1:13" x14ac:dyDescent="0.3">
      <c r="A28" t="s">
        <v>150</v>
      </c>
    </row>
    <row r="29" spans="1:13" x14ac:dyDescent="0.3">
      <c r="A29" s="147" t="s">
        <v>141</v>
      </c>
      <c r="B29" s="148"/>
      <c r="C29" s="194" t="s">
        <v>142</v>
      </c>
      <c r="D29" s="195"/>
      <c r="E29" s="112"/>
      <c r="F29" s="113"/>
      <c r="G29" s="114"/>
      <c r="H29" s="113"/>
      <c r="I29" s="110"/>
      <c r="K29" s="178" t="s">
        <v>14</v>
      </c>
      <c r="L29" s="179"/>
      <c r="M29" s="180"/>
    </row>
    <row r="30" spans="1:13" ht="41.5" customHeight="1" x14ac:dyDescent="0.3">
      <c r="A30" s="106" t="s">
        <v>143</v>
      </c>
      <c r="B30" s="107" t="s">
        <v>144</v>
      </c>
      <c r="C30" s="151" t="s">
        <v>145</v>
      </c>
      <c r="D30" s="169"/>
      <c r="E30" s="169"/>
      <c r="F30" s="152"/>
      <c r="G30" s="151" t="s">
        <v>146</v>
      </c>
      <c r="H30" s="152"/>
      <c r="I30" s="108" t="s">
        <v>147</v>
      </c>
      <c r="K30" s="19" t="s">
        <v>20</v>
      </c>
      <c r="L30" s="181" t="s">
        <v>21</v>
      </c>
      <c r="M30" s="182"/>
    </row>
    <row r="31" spans="1:13" ht="30" customHeight="1" x14ac:dyDescent="0.3">
      <c r="A31" s="123" t="s">
        <v>28</v>
      </c>
      <c r="B31" s="123" t="s">
        <v>28</v>
      </c>
      <c r="C31" s="170"/>
      <c r="D31" s="170"/>
      <c r="E31" s="170"/>
      <c r="F31" s="170"/>
      <c r="G31" s="170"/>
      <c r="H31" s="170"/>
      <c r="I31" s="86"/>
      <c r="J31" s="85"/>
      <c r="K31" s="87"/>
      <c r="L31" s="183"/>
      <c r="M31" s="183"/>
    </row>
    <row r="32" spans="1:13" ht="30" customHeight="1" x14ac:dyDescent="0.3">
      <c r="A32" s="120" t="s">
        <v>28</v>
      </c>
      <c r="B32" s="120" t="s">
        <v>28</v>
      </c>
      <c r="C32" s="140"/>
      <c r="D32" s="140"/>
      <c r="E32" s="140"/>
      <c r="F32" s="140"/>
      <c r="G32" s="140"/>
      <c r="H32" s="140"/>
      <c r="I32" s="56"/>
      <c r="J32" s="85"/>
      <c r="K32" s="21"/>
      <c r="L32" s="141"/>
      <c r="M32" s="141"/>
    </row>
    <row r="33" spans="1:13" ht="30" customHeight="1" x14ac:dyDescent="0.3">
      <c r="A33" s="120" t="s">
        <v>28</v>
      </c>
      <c r="B33" s="120" t="s">
        <v>28</v>
      </c>
      <c r="C33" s="140"/>
      <c r="D33" s="140"/>
      <c r="E33" s="140"/>
      <c r="F33" s="140"/>
      <c r="G33" s="140"/>
      <c r="H33" s="140"/>
      <c r="I33" s="56"/>
      <c r="J33" s="85"/>
      <c r="K33" s="21"/>
      <c r="L33" s="141"/>
      <c r="M33" s="141"/>
    </row>
    <row r="34" spans="1:13" ht="30" customHeight="1" x14ac:dyDescent="0.3">
      <c r="A34" s="120" t="s">
        <v>28</v>
      </c>
      <c r="B34" s="120" t="s">
        <v>28</v>
      </c>
      <c r="C34" s="140"/>
      <c r="D34" s="140"/>
      <c r="E34" s="140"/>
      <c r="F34" s="140"/>
      <c r="G34" s="140"/>
      <c r="H34" s="140"/>
      <c r="I34" s="56"/>
      <c r="J34" s="85"/>
      <c r="K34" s="21"/>
      <c r="L34" s="141"/>
      <c r="M34" s="141"/>
    </row>
    <row r="35" spans="1:13" ht="30" customHeight="1" x14ac:dyDescent="0.3">
      <c r="A35" s="120" t="s">
        <v>28</v>
      </c>
      <c r="B35" s="120" t="s">
        <v>28</v>
      </c>
      <c r="C35" s="140"/>
      <c r="D35" s="140"/>
      <c r="E35" s="140"/>
      <c r="F35" s="140"/>
      <c r="G35" s="140"/>
      <c r="H35" s="140"/>
      <c r="I35" s="56"/>
      <c r="J35" s="85"/>
      <c r="K35" s="21"/>
      <c r="L35" s="141"/>
      <c r="M35" s="141"/>
    </row>
    <row r="36" spans="1:13" ht="30" customHeight="1" x14ac:dyDescent="0.3">
      <c r="A36" s="120" t="s">
        <v>28</v>
      </c>
      <c r="B36" s="120" t="s">
        <v>28</v>
      </c>
      <c r="C36" s="140"/>
      <c r="D36" s="140"/>
      <c r="E36" s="140"/>
      <c r="F36" s="140"/>
      <c r="G36" s="140"/>
      <c r="H36" s="140"/>
      <c r="I36" s="56"/>
      <c r="J36" s="85"/>
      <c r="K36" s="21"/>
      <c r="L36" s="141"/>
      <c r="M36" s="141"/>
    </row>
    <row r="37" spans="1:13" ht="30" customHeight="1" x14ac:dyDescent="0.3">
      <c r="A37" s="120" t="s">
        <v>28</v>
      </c>
      <c r="B37" s="120" t="s">
        <v>28</v>
      </c>
      <c r="C37" s="140"/>
      <c r="D37" s="140"/>
      <c r="E37" s="140"/>
      <c r="F37" s="140"/>
      <c r="G37" s="140"/>
      <c r="H37" s="140"/>
      <c r="I37" s="56"/>
      <c r="J37" s="85"/>
      <c r="K37" s="21"/>
      <c r="L37" s="141"/>
      <c r="M37" s="141"/>
    </row>
    <row r="38" spans="1:13" ht="30" customHeight="1" x14ac:dyDescent="0.3">
      <c r="A38" s="120" t="s">
        <v>28</v>
      </c>
      <c r="B38" s="120" t="s">
        <v>28</v>
      </c>
      <c r="C38" s="140"/>
      <c r="D38" s="140"/>
      <c r="E38" s="140"/>
      <c r="F38" s="140"/>
      <c r="G38" s="140"/>
      <c r="H38" s="140"/>
      <c r="I38" s="56"/>
      <c r="J38" s="85"/>
      <c r="K38" s="21"/>
      <c r="L38" s="141"/>
      <c r="M38" s="141"/>
    </row>
    <row r="39" spans="1:13" ht="30" customHeight="1" x14ac:dyDescent="0.3">
      <c r="A39" s="120" t="s">
        <v>28</v>
      </c>
      <c r="B39" s="120" t="s">
        <v>28</v>
      </c>
      <c r="C39" s="140"/>
      <c r="D39" s="140"/>
      <c r="E39" s="140"/>
      <c r="F39" s="140"/>
      <c r="G39" s="140"/>
      <c r="H39" s="140"/>
      <c r="I39" s="56"/>
      <c r="J39" s="85"/>
      <c r="K39" s="21"/>
      <c r="L39" s="141"/>
      <c r="M39" s="141"/>
    </row>
    <row r="40" spans="1:13" ht="30" customHeight="1" x14ac:dyDescent="0.3">
      <c r="A40" s="120" t="s">
        <v>28</v>
      </c>
      <c r="B40" s="120" t="s">
        <v>28</v>
      </c>
      <c r="C40" s="140"/>
      <c r="D40" s="140"/>
      <c r="E40" s="140"/>
      <c r="F40" s="140"/>
      <c r="G40" s="140"/>
      <c r="H40" s="140"/>
      <c r="I40" s="56"/>
      <c r="J40" s="85"/>
      <c r="K40" s="21"/>
      <c r="L40" s="141"/>
      <c r="M40" s="141"/>
    </row>
    <row r="41" spans="1:13" ht="30" customHeight="1" x14ac:dyDescent="0.3">
      <c r="A41" s="120" t="s">
        <v>28</v>
      </c>
      <c r="B41" s="120" t="s">
        <v>28</v>
      </c>
      <c r="C41" s="140"/>
      <c r="D41" s="140"/>
      <c r="E41" s="140"/>
      <c r="F41" s="140"/>
      <c r="G41" s="140"/>
      <c r="H41" s="140"/>
      <c r="I41" s="56"/>
      <c r="J41" s="85"/>
      <c r="K41" s="21"/>
      <c r="L41" s="141"/>
      <c r="M41" s="141"/>
    </row>
    <row r="42" spans="1:13" ht="30" customHeight="1" x14ac:dyDescent="0.3">
      <c r="A42" s="120" t="s">
        <v>28</v>
      </c>
      <c r="B42" s="120" t="s">
        <v>28</v>
      </c>
      <c r="C42" s="140"/>
      <c r="D42" s="140"/>
      <c r="E42" s="140"/>
      <c r="F42" s="140"/>
      <c r="G42" s="140"/>
      <c r="H42" s="140"/>
      <c r="I42" s="56"/>
      <c r="J42" s="85"/>
      <c r="K42" s="21"/>
      <c r="L42" s="141"/>
      <c r="M42" s="141"/>
    </row>
    <row r="43" spans="1:13" ht="30" customHeight="1" x14ac:dyDescent="0.3">
      <c r="A43" s="120" t="s">
        <v>28</v>
      </c>
      <c r="B43" s="120" t="s">
        <v>28</v>
      </c>
      <c r="C43" s="140"/>
      <c r="D43" s="140"/>
      <c r="E43" s="140"/>
      <c r="F43" s="140"/>
      <c r="G43" s="140"/>
      <c r="H43" s="140"/>
      <c r="I43" s="56"/>
      <c r="J43" s="85"/>
      <c r="K43" s="21"/>
      <c r="L43" s="141"/>
      <c r="M43" s="141"/>
    </row>
    <row r="44" spans="1:13" ht="30" customHeight="1" x14ac:dyDescent="0.3">
      <c r="A44" s="120" t="s">
        <v>28</v>
      </c>
      <c r="B44" s="120" t="s">
        <v>28</v>
      </c>
      <c r="C44" s="140"/>
      <c r="D44" s="140"/>
      <c r="E44" s="140"/>
      <c r="F44" s="140"/>
      <c r="G44" s="140"/>
      <c r="H44" s="140"/>
      <c r="I44" s="56"/>
      <c r="J44" s="85"/>
      <c r="K44" s="21"/>
      <c r="L44" s="141"/>
      <c r="M44" s="141"/>
    </row>
    <row r="45" spans="1:13" x14ac:dyDescent="0.3">
      <c r="B45" s="4"/>
      <c r="C45" s="4"/>
      <c r="D45" s="4"/>
      <c r="E45" s="4"/>
      <c r="J45" s="8"/>
    </row>
    <row r="46" spans="1:13" ht="42" customHeight="1" thickBot="1" x14ac:dyDescent="0.35">
      <c r="F46" s="49" t="s">
        <v>151</v>
      </c>
      <c r="G46" s="196" t="s">
        <v>149</v>
      </c>
      <c r="H46" s="197"/>
      <c r="J46" s="8"/>
      <c r="K46" s="172" t="s">
        <v>31</v>
      </c>
      <c r="L46" s="173"/>
      <c r="M46" s="79" t="s">
        <v>33</v>
      </c>
    </row>
    <row r="47" spans="1:13" s="8" customFormat="1" ht="30" customHeight="1" thickTop="1" thickBot="1" x14ac:dyDescent="0.35">
      <c r="K47" s="138" t="str">
        <f>IF(SUM(COUNTIF(K31:K44,"ja"),COUNTIF(K12:K21,"ja"))&gt;0,"ja","nein")</f>
        <v>nein</v>
      </c>
      <c r="L47" s="139"/>
      <c r="M47" s="80" t="str">
        <f>IF(K47="nein","nicht erfüllt","erfüllt")</f>
        <v>nicht erfüllt</v>
      </c>
    </row>
    <row r="48" spans="1:13" ht="14.5" thickTop="1" x14ac:dyDescent="0.3"/>
    <row r="49" spans="1:13" ht="19" customHeight="1" x14ac:dyDescent="0.3">
      <c r="A49" s="4"/>
      <c r="B49" s="4"/>
      <c r="C49" s="11"/>
      <c r="D49" s="11"/>
      <c r="E49" s="11"/>
      <c r="F49" s="11"/>
      <c r="G49" s="12" t="str">
        <f>_xlfn.CONCAT($C$4,", ",$C$5," / ",$A$6," ",$C$6)</f>
        <v>,  / Settore chiave per l’esame: Selezionare il settore chiave</v>
      </c>
      <c r="H49" s="22"/>
      <c r="I49" s="9"/>
    </row>
    <row r="50" spans="1:13" ht="23" x14ac:dyDescent="0.3">
      <c r="A50" s="83" t="s">
        <v>152</v>
      </c>
      <c r="B50" s="83"/>
      <c r="C50" s="83"/>
      <c r="D50" s="84"/>
      <c r="E50" s="84"/>
      <c r="F50" s="84"/>
      <c r="G50" s="84"/>
      <c r="H50" s="84"/>
      <c r="I50" s="84"/>
      <c r="K50" s="9"/>
      <c r="L50" s="9"/>
      <c r="M50" s="9"/>
    </row>
    <row r="51" spans="1:13" ht="19.5" customHeight="1" x14ac:dyDescent="0.3">
      <c r="A51" t="s">
        <v>140</v>
      </c>
    </row>
    <row r="52" spans="1:13" ht="14.15" customHeight="1" x14ac:dyDescent="0.3">
      <c r="A52" s="147" t="s">
        <v>141</v>
      </c>
      <c r="B52" s="148"/>
      <c r="C52" s="109"/>
      <c r="D52" s="194" t="s">
        <v>142</v>
      </c>
      <c r="E52" s="195"/>
      <c r="F52" s="110"/>
      <c r="G52" s="110"/>
      <c r="H52" s="110"/>
      <c r="I52" s="110"/>
      <c r="K52" s="175" t="s">
        <v>14</v>
      </c>
      <c r="L52" s="176"/>
      <c r="M52" s="177"/>
    </row>
    <row r="53" spans="1:13" s="8" customFormat="1" ht="46.5" customHeight="1" x14ac:dyDescent="0.3">
      <c r="A53" s="106" t="s">
        <v>143</v>
      </c>
      <c r="B53" s="107" t="s">
        <v>144</v>
      </c>
      <c r="C53" s="111" t="s">
        <v>153</v>
      </c>
      <c r="D53" s="119" t="s">
        <v>154</v>
      </c>
      <c r="E53" s="119" t="s">
        <v>155</v>
      </c>
      <c r="F53" s="108" t="s">
        <v>156</v>
      </c>
      <c r="G53" s="108" t="s">
        <v>157</v>
      </c>
      <c r="H53" s="108" t="s">
        <v>158</v>
      </c>
      <c r="I53" s="108" t="s">
        <v>147</v>
      </c>
      <c r="K53" s="19" t="s">
        <v>41</v>
      </c>
      <c r="L53" s="18" t="s">
        <v>42</v>
      </c>
      <c r="M53" s="18" t="s">
        <v>21</v>
      </c>
    </row>
    <row r="54" spans="1:13" ht="60" customHeight="1" x14ac:dyDescent="0.3">
      <c r="A54" s="120" t="s">
        <v>28</v>
      </c>
      <c r="B54" s="120" t="s">
        <v>28</v>
      </c>
      <c r="C54" s="89"/>
      <c r="D54" s="90" t="str">
        <f>IF(ISNUMBER(A54),ROUND(DATEDIF(A54,B54,"m")+DATEDIF(A54,B54,"md")/30,1),"")</f>
        <v/>
      </c>
      <c r="E54" s="90" t="str">
        <f>IF(ISNUMBER(D54),D54*(C54/100)/0.8,"")</f>
        <v/>
      </c>
      <c r="F54" s="116"/>
      <c r="G54" s="116"/>
      <c r="H54" s="116"/>
      <c r="I54" s="116"/>
      <c r="J54" s="8"/>
      <c r="K54" s="23"/>
      <c r="L54" s="126" t="str">
        <f>IF(K54="ja",E54,IF(K54="nein",0,""))</f>
        <v/>
      </c>
      <c r="M54" s="24"/>
    </row>
    <row r="55" spans="1:13" ht="60" customHeight="1" x14ac:dyDescent="0.3">
      <c r="A55" s="120" t="s">
        <v>28</v>
      </c>
      <c r="B55" s="120" t="s">
        <v>28</v>
      </c>
      <c r="C55" s="68"/>
      <c r="D55" s="69" t="str">
        <f t="shared" ref="D55:D60" si="0">IF(ISNUMBER(A55),ROUND(DATEDIF(A55,B55,"m")+DATEDIF(A55,B55,"md")/30,1),"")</f>
        <v/>
      </c>
      <c r="E55" s="69" t="str">
        <f t="shared" ref="E55:E60" si="1">IF(ISNUMBER(D55),D55*(C55/100)/0.8,"")</f>
        <v/>
      </c>
      <c r="F55" s="115"/>
      <c r="G55" s="115"/>
      <c r="H55" s="115"/>
      <c r="I55" s="115"/>
      <c r="J55" s="8"/>
      <c r="K55" s="25"/>
      <c r="L55" s="127" t="str">
        <f t="shared" ref="L55:L60" si="2">IF(K55="ja",E55,IF(K55="nein",0,""))</f>
        <v/>
      </c>
      <c r="M55" s="26"/>
    </row>
    <row r="56" spans="1:13" ht="60" customHeight="1" x14ac:dyDescent="0.3">
      <c r="A56" s="120" t="s">
        <v>28</v>
      </c>
      <c r="B56" s="120" t="s">
        <v>28</v>
      </c>
      <c r="C56" s="68"/>
      <c r="D56" s="69" t="str">
        <f t="shared" si="0"/>
        <v/>
      </c>
      <c r="E56" s="69" t="str">
        <f t="shared" si="1"/>
        <v/>
      </c>
      <c r="F56" s="115"/>
      <c r="G56" s="115"/>
      <c r="H56" s="115"/>
      <c r="I56" s="115"/>
      <c r="J56" s="8"/>
      <c r="K56" s="25"/>
      <c r="L56" s="127" t="str">
        <f t="shared" si="2"/>
        <v/>
      </c>
      <c r="M56" s="26"/>
    </row>
    <row r="57" spans="1:13" ht="60" customHeight="1" x14ac:dyDescent="0.3">
      <c r="A57" s="120" t="s">
        <v>28</v>
      </c>
      <c r="B57" s="120" t="s">
        <v>28</v>
      </c>
      <c r="C57" s="68"/>
      <c r="D57" s="69" t="str">
        <f t="shared" si="0"/>
        <v/>
      </c>
      <c r="E57" s="69" t="str">
        <f t="shared" si="1"/>
        <v/>
      </c>
      <c r="F57" s="115"/>
      <c r="G57" s="115"/>
      <c r="H57" s="115"/>
      <c r="I57" s="115"/>
      <c r="J57" s="8"/>
      <c r="K57" s="25"/>
      <c r="L57" s="127" t="str">
        <f t="shared" si="2"/>
        <v/>
      </c>
      <c r="M57" s="26"/>
    </row>
    <row r="58" spans="1:13" ht="60" customHeight="1" x14ac:dyDescent="0.3">
      <c r="A58" s="120" t="s">
        <v>28</v>
      </c>
      <c r="B58" s="120" t="s">
        <v>28</v>
      </c>
      <c r="C58" s="68"/>
      <c r="D58" s="69" t="str">
        <f t="shared" si="0"/>
        <v/>
      </c>
      <c r="E58" s="69" t="str">
        <f t="shared" si="1"/>
        <v/>
      </c>
      <c r="F58" s="115"/>
      <c r="G58" s="115"/>
      <c r="H58" s="115"/>
      <c r="I58" s="115"/>
      <c r="J58" s="8"/>
      <c r="K58" s="25"/>
      <c r="L58" s="127" t="str">
        <f t="shared" si="2"/>
        <v/>
      </c>
      <c r="M58" s="26"/>
    </row>
    <row r="59" spans="1:13" ht="60" customHeight="1" x14ac:dyDescent="0.3">
      <c r="A59" s="120" t="s">
        <v>28</v>
      </c>
      <c r="B59" s="120" t="s">
        <v>28</v>
      </c>
      <c r="C59" s="68"/>
      <c r="D59" s="69" t="str">
        <f t="shared" si="0"/>
        <v/>
      </c>
      <c r="E59" s="69" t="str">
        <f t="shared" si="1"/>
        <v/>
      </c>
      <c r="F59" s="115"/>
      <c r="G59" s="115"/>
      <c r="H59" s="115"/>
      <c r="I59" s="115"/>
      <c r="J59" s="8"/>
      <c r="K59" s="25"/>
      <c r="L59" s="127" t="str">
        <f>IF(K59="ja",E59,IF(K59="nein",0,""))</f>
        <v/>
      </c>
      <c r="M59" s="26"/>
    </row>
    <row r="60" spans="1:13" ht="60" customHeight="1" x14ac:dyDescent="0.3">
      <c r="A60" s="120" t="s">
        <v>28</v>
      </c>
      <c r="B60" s="120" t="s">
        <v>28</v>
      </c>
      <c r="C60" s="68"/>
      <c r="D60" s="69" t="str">
        <f t="shared" si="0"/>
        <v/>
      </c>
      <c r="E60" s="69" t="str">
        <f t="shared" si="1"/>
        <v/>
      </c>
      <c r="F60" s="115"/>
      <c r="G60" s="115"/>
      <c r="H60" s="115"/>
      <c r="I60" s="115"/>
      <c r="J60" s="8"/>
      <c r="K60" s="25"/>
      <c r="L60" s="127" t="str">
        <f t="shared" si="2"/>
        <v/>
      </c>
      <c r="M60" s="26"/>
    </row>
    <row r="61" spans="1:13" x14ac:dyDescent="0.3">
      <c r="B61" s="4"/>
      <c r="C61" s="4"/>
      <c r="D61" s="4"/>
      <c r="E61" s="4"/>
      <c r="J61" s="8"/>
      <c r="K61" s="27"/>
      <c r="L61" s="28"/>
      <c r="M61" s="28"/>
    </row>
    <row r="62" spans="1:13" ht="55.5" customHeight="1" x14ac:dyDescent="0.3">
      <c r="F62" s="50" t="s">
        <v>159</v>
      </c>
      <c r="G62" s="50" t="s">
        <v>160</v>
      </c>
      <c r="H62" s="50" t="s">
        <v>161</v>
      </c>
      <c r="J62" s="8"/>
      <c r="K62" s="51" t="s">
        <v>47</v>
      </c>
      <c r="L62" s="52" t="s">
        <v>48</v>
      </c>
    </row>
    <row r="63" spans="1:13" ht="28" x14ac:dyDescent="0.3">
      <c r="A63" s="7"/>
      <c r="B63" s="7"/>
      <c r="C63" s="7"/>
      <c r="D63" s="7"/>
      <c r="E63" s="7"/>
      <c r="F63" s="63" t="s">
        <v>162</v>
      </c>
      <c r="G63" s="60">
        <f>SUM(E54:E60)</f>
        <v>0</v>
      </c>
      <c r="H63" s="60">
        <f>IF(G63&gt;=24,0,24-G63)</f>
        <v>24</v>
      </c>
      <c r="J63" s="8"/>
      <c r="K63" s="29">
        <f>COUNTIF(K54:K60,"ja")</f>
        <v>0</v>
      </c>
      <c r="L63" s="30">
        <f>SUM(L54:L60)</f>
        <v>0</v>
      </c>
    </row>
    <row r="64" spans="1:13" x14ac:dyDescent="0.3">
      <c r="K64" s="28"/>
      <c r="L64" s="28"/>
      <c r="M64" s="28"/>
    </row>
    <row r="65" spans="1:13" ht="19" customHeight="1" x14ac:dyDescent="0.3">
      <c r="A65" s="4"/>
      <c r="B65" s="4"/>
      <c r="C65" s="11"/>
      <c r="D65" s="11"/>
      <c r="E65" s="11"/>
      <c r="F65" s="11"/>
      <c r="G65" s="12" t="str">
        <f>_xlfn.CONCAT($C$4,", ",$C$5," / ",$A$6," ",$C$6)</f>
        <v>,  / Settore chiave per l’esame: Selezionare il settore chiave</v>
      </c>
      <c r="H65" s="22"/>
      <c r="I65" s="9"/>
      <c r="K65" s="28"/>
      <c r="L65" s="28"/>
      <c r="M65" s="28"/>
    </row>
    <row r="66" spans="1:13" ht="23" x14ac:dyDescent="0.3">
      <c r="A66" s="83" t="s">
        <v>152</v>
      </c>
      <c r="B66" s="83"/>
      <c r="C66" s="83"/>
      <c r="D66" s="84"/>
      <c r="E66" s="84"/>
      <c r="F66" s="84"/>
      <c r="G66" s="84"/>
      <c r="H66" s="84"/>
      <c r="I66" s="84"/>
      <c r="K66" s="9"/>
      <c r="L66" s="9"/>
      <c r="M66" s="9"/>
    </row>
    <row r="67" spans="1:13" ht="18.649999999999999" customHeight="1" x14ac:dyDescent="0.3">
      <c r="A67" t="s">
        <v>150</v>
      </c>
    </row>
    <row r="68" spans="1:13" ht="14.15" customHeight="1" x14ac:dyDescent="0.3">
      <c r="A68" s="147" t="s">
        <v>141</v>
      </c>
      <c r="B68" s="148"/>
      <c r="C68" s="109"/>
      <c r="D68" s="194" t="s">
        <v>142</v>
      </c>
      <c r="E68" s="195"/>
      <c r="F68" s="110"/>
      <c r="G68" s="110"/>
      <c r="H68" s="110"/>
      <c r="I68" s="110"/>
      <c r="K68" s="175" t="s">
        <v>14</v>
      </c>
      <c r="L68" s="176"/>
      <c r="M68" s="177"/>
    </row>
    <row r="69" spans="1:13" s="8" customFormat="1" ht="46.5" customHeight="1" x14ac:dyDescent="0.3">
      <c r="A69" s="106" t="s">
        <v>143</v>
      </c>
      <c r="B69" s="107" t="s">
        <v>144</v>
      </c>
      <c r="C69" s="111" t="s">
        <v>153</v>
      </c>
      <c r="D69" s="119" t="s">
        <v>154</v>
      </c>
      <c r="E69" s="119" t="s">
        <v>155</v>
      </c>
      <c r="F69" s="108" t="s">
        <v>156</v>
      </c>
      <c r="G69" s="108" t="s">
        <v>157</v>
      </c>
      <c r="H69" s="108" t="s">
        <v>158</v>
      </c>
      <c r="I69" s="108" t="s">
        <v>147</v>
      </c>
      <c r="K69" s="19" t="s">
        <v>41</v>
      </c>
      <c r="L69" s="18" t="s">
        <v>42</v>
      </c>
      <c r="M69" s="18" t="s">
        <v>21</v>
      </c>
    </row>
    <row r="70" spans="1:13" ht="60" customHeight="1" x14ac:dyDescent="0.3">
      <c r="A70" s="120" t="s">
        <v>28</v>
      </c>
      <c r="B70" s="120" t="s">
        <v>28</v>
      </c>
      <c r="C70" s="89"/>
      <c r="D70" s="90" t="str">
        <f>IF(ISNUMBER(A70),ROUND(DATEDIF(A70,B70,"m")+DATEDIF(A70,B70,"md")/30,1),"")</f>
        <v/>
      </c>
      <c r="E70" s="90" t="str">
        <f>IF(ISNUMBER(D70),D70*(C70/100)/0.8,"")</f>
        <v/>
      </c>
      <c r="F70" s="116"/>
      <c r="G70" s="116"/>
      <c r="H70" s="116"/>
      <c r="I70" s="116"/>
      <c r="J70" s="8"/>
      <c r="K70" s="23"/>
      <c r="L70" s="126" t="str">
        <f>IF(K70="ja",E70,IF(K70="nein",0,""))</f>
        <v/>
      </c>
      <c r="M70" s="24"/>
    </row>
    <row r="71" spans="1:13" ht="60" customHeight="1" x14ac:dyDescent="0.3">
      <c r="A71" s="120" t="s">
        <v>28</v>
      </c>
      <c r="B71" s="120" t="s">
        <v>28</v>
      </c>
      <c r="C71" s="68"/>
      <c r="D71" s="69" t="str">
        <f t="shared" ref="D71:D76" si="3">IF(ISNUMBER(A71),ROUND(DATEDIF(A71,B71,"m")+DATEDIF(A71,B71,"md")/30,1),"")</f>
        <v/>
      </c>
      <c r="E71" s="69" t="str">
        <f t="shared" ref="E71:E76" si="4">IF(ISNUMBER(D71),D71*(C71/100)/0.8,"")</f>
        <v/>
      </c>
      <c r="F71" s="115"/>
      <c r="G71" s="115"/>
      <c r="H71" s="115"/>
      <c r="I71" s="115"/>
      <c r="J71" s="8"/>
      <c r="K71" s="25"/>
      <c r="L71" s="127" t="str">
        <f t="shared" ref="L71:L76" si="5">IF(K71="ja",E71,IF(K71="nein",0,""))</f>
        <v/>
      </c>
      <c r="M71" s="26"/>
    </row>
    <row r="72" spans="1:13" ht="60" customHeight="1" x14ac:dyDescent="0.3">
      <c r="A72" s="120" t="s">
        <v>28</v>
      </c>
      <c r="B72" s="120" t="s">
        <v>28</v>
      </c>
      <c r="C72" s="68"/>
      <c r="D72" s="69" t="str">
        <f t="shared" si="3"/>
        <v/>
      </c>
      <c r="E72" s="69" t="str">
        <f t="shared" si="4"/>
        <v/>
      </c>
      <c r="F72" s="115"/>
      <c r="G72" s="115"/>
      <c r="H72" s="115"/>
      <c r="I72" s="115"/>
      <c r="J72" s="8"/>
      <c r="K72" s="25"/>
      <c r="L72" s="127" t="str">
        <f t="shared" si="5"/>
        <v/>
      </c>
      <c r="M72" s="26"/>
    </row>
    <row r="73" spans="1:13" ht="60" customHeight="1" x14ac:dyDescent="0.3">
      <c r="A73" s="120" t="s">
        <v>28</v>
      </c>
      <c r="B73" s="120" t="s">
        <v>28</v>
      </c>
      <c r="C73" s="68"/>
      <c r="D73" s="69" t="str">
        <f t="shared" si="3"/>
        <v/>
      </c>
      <c r="E73" s="69" t="str">
        <f t="shared" si="4"/>
        <v/>
      </c>
      <c r="F73" s="115"/>
      <c r="G73" s="115"/>
      <c r="H73" s="115"/>
      <c r="I73" s="115"/>
      <c r="J73" s="8"/>
      <c r="K73" s="25"/>
      <c r="L73" s="127" t="str">
        <f t="shared" si="5"/>
        <v/>
      </c>
      <c r="M73" s="26"/>
    </row>
    <row r="74" spans="1:13" ht="60" customHeight="1" x14ac:dyDescent="0.3">
      <c r="A74" s="120" t="s">
        <v>28</v>
      </c>
      <c r="B74" s="120" t="s">
        <v>28</v>
      </c>
      <c r="C74" s="68"/>
      <c r="D74" s="69" t="str">
        <f t="shared" si="3"/>
        <v/>
      </c>
      <c r="E74" s="69" t="str">
        <f t="shared" si="4"/>
        <v/>
      </c>
      <c r="F74" s="115"/>
      <c r="G74" s="115"/>
      <c r="H74" s="115"/>
      <c r="I74" s="115"/>
      <c r="J74" s="8"/>
      <c r="K74" s="25"/>
      <c r="L74" s="127" t="str">
        <f t="shared" si="5"/>
        <v/>
      </c>
      <c r="M74" s="26"/>
    </row>
    <row r="75" spans="1:13" ht="60" customHeight="1" x14ac:dyDescent="0.3">
      <c r="A75" s="120" t="s">
        <v>28</v>
      </c>
      <c r="B75" s="120" t="s">
        <v>28</v>
      </c>
      <c r="C75" s="68"/>
      <c r="D75" s="69" t="str">
        <f t="shared" si="3"/>
        <v/>
      </c>
      <c r="E75" s="69" t="str">
        <f t="shared" si="4"/>
        <v/>
      </c>
      <c r="F75" s="115"/>
      <c r="G75" s="115"/>
      <c r="H75" s="115"/>
      <c r="I75" s="115"/>
      <c r="J75" s="8"/>
      <c r="K75" s="25"/>
      <c r="L75" s="127" t="str">
        <f t="shared" si="5"/>
        <v/>
      </c>
      <c r="M75" s="26"/>
    </row>
    <row r="76" spans="1:13" ht="60" customHeight="1" x14ac:dyDescent="0.3">
      <c r="A76" s="120" t="s">
        <v>28</v>
      </c>
      <c r="B76" s="120" t="s">
        <v>28</v>
      </c>
      <c r="C76" s="68"/>
      <c r="D76" s="69" t="str">
        <f t="shared" si="3"/>
        <v/>
      </c>
      <c r="E76" s="69" t="str">
        <f t="shared" si="4"/>
        <v/>
      </c>
      <c r="F76" s="115"/>
      <c r="G76" s="115"/>
      <c r="H76" s="115"/>
      <c r="I76" s="115"/>
      <c r="J76" s="8"/>
      <c r="K76" s="25"/>
      <c r="L76" s="127" t="str">
        <f t="shared" si="5"/>
        <v/>
      </c>
      <c r="M76" s="26"/>
    </row>
    <row r="77" spans="1:13" x14ac:dyDescent="0.3">
      <c r="B77" s="4"/>
      <c r="C77" s="4"/>
      <c r="D77" s="4"/>
      <c r="E77" s="4"/>
      <c r="J77" s="8"/>
      <c r="K77" s="27"/>
      <c r="L77" s="28"/>
      <c r="M77" s="28"/>
    </row>
    <row r="78" spans="1:13" ht="69.5" thickBot="1" x14ac:dyDescent="0.35">
      <c r="F78" s="50" t="s">
        <v>159</v>
      </c>
      <c r="G78" s="50" t="s">
        <v>163</v>
      </c>
      <c r="H78" s="50" t="s">
        <v>164</v>
      </c>
      <c r="J78" s="8"/>
      <c r="K78" s="51" t="s">
        <v>53</v>
      </c>
      <c r="L78" s="52" t="s">
        <v>54</v>
      </c>
      <c r="M78" s="62" t="s">
        <v>33</v>
      </c>
    </row>
    <row r="79" spans="1:13" ht="29" thickTop="1" thickBot="1" x14ac:dyDescent="0.35">
      <c r="A79" s="7"/>
      <c r="B79" s="7"/>
      <c r="C79" s="7"/>
      <c r="D79" s="7"/>
      <c r="E79" s="7"/>
      <c r="F79" s="63" t="s">
        <v>162</v>
      </c>
      <c r="G79" s="64">
        <f>SUM(E70:E76)+G63</f>
        <v>0</v>
      </c>
      <c r="H79" s="64">
        <f>IF(G79&gt;=24,0,24-G79)</f>
        <v>24</v>
      </c>
      <c r="J79" s="8"/>
      <c r="K79" s="65">
        <f>COUNTIF(K70:K76,"ja")+K63</f>
        <v>0</v>
      </c>
      <c r="L79" s="77">
        <f>SUM(L70:L76)+L63</f>
        <v>0</v>
      </c>
      <c r="M79" s="78" t="str">
        <f>IF(L79&gt;=24,"erfüllt","nicht erfüllt")</f>
        <v>nicht erfüllt</v>
      </c>
    </row>
    <row r="80" spans="1:13" ht="14.5" thickTop="1" x14ac:dyDescent="0.3">
      <c r="K80" s="28"/>
      <c r="L80" s="28"/>
      <c r="M80" s="28"/>
    </row>
    <row r="81" spans="1:18" ht="19" customHeight="1" x14ac:dyDescent="0.3">
      <c r="A81" s="4"/>
      <c r="B81" s="4"/>
      <c r="C81" s="11"/>
      <c r="D81" s="11"/>
      <c r="E81" s="11"/>
      <c r="F81" s="11"/>
      <c r="G81" s="12" t="str">
        <f>_xlfn.CONCAT($C$4,", ",$C$5," / ",$A$6," ",$C$6)</f>
        <v>,  / Settore chiave per l’esame: Selezionare il settore chiave</v>
      </c>
      <c r="H81" s="22"/>
      <c r="I81" s="9"/>
      <c r="K81" s="28"/>
      <c r="L81" s="28"/>
      <c r="M81" s="28"/>
    </row>
    <row r="82" spans="1:18" ht="23" x14ac:dyDescent="0.3">
      <c r="A82" s="83" t="s">
        <v>165</v>
      </c>
      <c r="B82" s="83"/>
      <c r="C82" s="83"/>
      <c r="D82" s="83"/>
      <c r="E82" s="83"/>
      <c r="F82" s="84"/>
      <c r="G82" s="84"/>
      <c r="H82" s="84"/>
      <c r="I82" s="84"/>
      <c r="K82" s="31"/>
      <c r="L82" s="31"/>
      <c r="M82" s="31"/>
    </row>
    <row r="83" spans="1:18" ht="15.65" customHeight="1" x14ac:dyDescent="0.3">
      <c r="A83" t="s">
        <v>140</v>
      </c>
      <c r="B83" s="2"/>
      <c r="C83" s="2"/>
      <c r="K83" s="28"/>
      <c r="L83" s="28"/>
      <c r="M83" s="28"/>
    </row>
    <row r="84" spans="1:18" ht="14.15" customHeight="1" x14ac:dyDescent="0.3">
      <c r="A84" s="147" t="s">
        <v>141</v>
      </c>
      <c r="B84" s="148"/>
      <c r="C84" s="194" t="s">
        <v>142</v>
      </c>
      <c r="D84" s="195"/>
      <c r="E84" s="149" t="s">
        <v>166</v>
      </c>
      <c r="F84" s="150"/>
      <c r="G84" s="153" t="s">
        <v>158</v>
      </c>
      <c r="H84" s="161" t="s">
        <v>147</v>
      </c>
      <c r="K84" s="158" t="s">
        <v>14</v>
      </c>
      <c r="L84" s="159"/>
      <c r="M84" s="159"/>
      <c r="N84" s="159"/>
      <c r="O84" s="159"/>
      <c r="P84" s="159"/>
      <c r="Q84" s="159"/>
      <c r="R84" s="160"/>
    </row>
    <row r="85" spans="1:18" ht="58" customHeight="1" x14ac:dyDescent="0.3">
      <c r="A85" s="106" t="s">
        <v>143</v>
      </c>
      <c r="B85" s="107" t="s">
        <v>144</v>
      </c>
      <c r="C85" s="131" t="s">
        <v>167</v>
      </c>
      <c r="D85" s="133" t="s">
        <v>168</v>
      </c>
      <c r="E85" s="151"/>
      <c r="F85" s="152"/>
      <c r="G85" s="154"/>
      <c r="H85" s="162"/>
      <c r="J85" s="3"/>
      <c r="K85" s="19" t="s">
        <v>59</v>
      </c>
      <c r="L85" s="18" t="s">
        <v>60</v>
      </c>
      <c r="M85" s="18" t="s">
        <v>61</v>
      </c>
      <c r="N85" s="18" t="s">
        <v>62</v>
      </c>
      <c r="O85" s="18" t="s">
        <v>63</v>
      </c>
      <c r="P85" s="18" t="s">
        <v>64</v>
      </c>
      <c r="Q85" s="155" t="s">
        <v>21</v>
      </c>
      <c r="R85" s="156"/>
    </row>
    <row r="86" spans="1:18" ht="30" customHeight="1" x14ac:dyDescent="0.3">
      <c r="A86" s="121" t="s">
        <v>28</v>
      </c>
      <c r="B86" s="121" t="s">
        <v>28</v>
      </c>
      <c r="C86" s="94"/>
      <c r="D86" s="94"/>
      <c r="E86" s="142" t="s">
        <v>137</v>
      </c>
      <c r="F86" s="142"/>
      <c r="G86" s="118"/>
      <c r="H86" s="93"/>
      <c r="J86" s="95"/>
      <c r="K86" s="73"/>
      <c r="L86" s="128" t="str">
        <f>IF(K86="ja",C86,IF(K86="nein",0,""))</f>
        <v/>
      </c>
      <c r="M86" s="74"/>
      <c r="N86" s="128" t="str">
        <f>IF(ISBLANK(M86),"",IF(M86="ja",D86,"korrigiere hier"))</f>
        <v/>
      </c>
      <c r="O86" s="75"/>
      <c r="P86" s="128" t="str">
        <f t="shared" ref="P86:P97" si="6">IF(O86="ja",C86,IF(O86="nein",0,""))</f>
        <v/>
      </c>
      <c r="Q86" s="144"/>
      <c r="R86" s="144"/>
    </row>
    <row r="87" spans="1:18" ht="30" customHeight="1" x14ac:dyDescent="0.3">
      <c r="A87" s="122" t="s">
        <v>28</v>
      </c>
      <c r="B87" s="122" t="s">
        <v>28</v>
      </c>
      <c r="C87" s="71"/>
      <c r="D87" s="71"/>
      <c r="E87" s="142" t="s">
        <v>137</v>
      </c>
      <c r="F87" s="142"/>
      <c r="G87" s="125"/>
      <c r="H87" s="124"/>
      <c r="J87" s="3"/>
      <c r="K87" s="25"/>
      <c r="L87" s="129" t="str">
        <f>IF(K87="ja",C87,IF(K87="nein",0,""))</f>
        <v/>
      </c>
      <c r="M87" s="74"/>
      <c r="N87" s="128" t="str">
        <f t="shared" ref="N87:N97" si="7">IF(ISBLANK(M87),"",IF(M87="ja",D87,"korrigiere hier"))</f>
        <v/>
      </c>
      <c r="O87" s="57"/>
      <c r="P87" s="129" t="str">
        <f t="shared" si="6"/>
        <v/>
      </c>
      <c r="Q87" s="143"/>
      <c r="R87" s="143"/>
    </row>
    <row r="88" spans="1:18" ht="30" customHeight="1" x14ac:dyDescent="0.3">
      <c r="A88" s="122" t="s">
        <v>28</v>
      </c>
      <c r="B88" s="122" t="s">
        <v>28</v>
      </c>
      <c r="C88" s="71"/>
      <c r="D88" s="71"/>
      <c r="E88" s="142" t="s">
        <v>137</v>
      </c>
      <c r="F88" s="142"/>
      <c r="G88" s="125"/>
      <c r="H88" s="124"/>
      <c r="J88" s="3"/>
      <c r="K88" s="25"/>
      <c r="L88" s="129" t="str">
        <f>IF(K88="ja",C88,IF(K88="nein",0,""))</f>
        <v/>
      </c>
      <c r="M88" s="74"/>
      <c r="N88" s="128" t="str">
        <f t="shared" si="7"/>
        <v/>
      </c>
      <c r="O88" s="57"/>
      <c r="P88" s="129" t="str">
        <f t="shared" si="6"/>
        <v/>
      </c>
      <c r="Q88" s="143"/>
      <c r="R88" s="143"/>
    </row>
    <row r="89" spans="1:18" ht="30" customHeight="1" x14ac:dyDescent="0.3">
      <c r="A89" s="122" t="s">
        <v>28</v>
      </c>
      <c r="B89" s="122" t="s">
        <v>28</v>
      </c>
      <c r="C89" s="71"/>
      <c r="D89" s="71"/>
      <c r="E89" s="142" t="s">
        <v>137</v>
      </c>
      <c r="F89" s="142"/>
      <c r="G89" s="125"/>
      <c r="H89" s="124"/>
      <c r="J89" s="3"/>
      <c r="K89" s="25"/>
      <c r="L89" s="129" t="str">
        <f t="shared" ref="L89:L97" si="8">IF(K89="ja",C89,IF(K89="nein",0,""))</f>
        <v/>
      </c>
      <c r="M89" s="74"/>
      <c r="N89" s="128" t="str">
        <f t="shared" si="7"/>
        <v/>
      </c>
      <c r="O89" s="57"/>
      <c r="P89" s="129" t="str">
        <f t="shared" si="6"/>
        <v/>
      </c>
      <c r="Q89" s="143"/>
      <c r="R89" s="143"/>
    </row>
    <row r="90" spans="1:18" ht="30" customHeight="1" x14ac:dyDescent="0.3">
      <c r="A90" s="122" t="s">
        <v>28</v>
      </c>
      <c r="B90" s="122" t="s">
        <v>28</v>
      </c>
      <c r="C90" s="71"/>
      <c r="D90" s="71"/>
      <c r="E90" s="142" t="s">
        <v>137</v>
      </c>
      <c r="F90" s="142"/>
      <c r="G90" s="125"/>
      <c r="H90" s="124"/>
      <c r="J90" s="3"/>
      <c r="K90" s="25"/>
      <c r="L90" s="129" t="str">
        <f t="shared" si="8"/>
        <v/>
      </c>
      <c r="M90" s="74"/>
      <c r="N90" s="128" t="str">
        <f t="shared" si="7"/>
        <v/>
      </c>
      <c r="O90" s="57"/>
      <c r="P90" s="129" t="str">
        <f t="shared" si="6"/>
        <v/>
      </c>
      <c r="Q90" s="143"/>
      <c r="R90" s="143"/>
    </row>
    <row r="91" spans="1:18" ht="30" customHeight="1" x14ac:dyDescent="0.3">
      <c r="A91" s="122" t="s">
        <v>28</v>
      </c>
      <c r="B91" s="122" t="s">
        <v>28</v>
      </c>
      <c r="C91" s="71"/>
      <c r="D91" s="71"/>
      <c r="E91" s="142" t="s">
        <v>137</v>
      </c>
      <c r="F91" s="142"/>
      <c r="G91" s="125"/>
      <c r="H91" s="124"/>
      <c r="J91" s="3"/>
      <c r="K91" s="25"/>
      <c r="L91" s="129" t="str">
        <f t="shared" si="8"/>
        <v/>
      </c>
      <c r="M91" s="74"/>
      <c r="N91" s="128" t="str">
        <f t="shared" si="7"/>
        <v/>
      </c>
      <c r="O91" s="57"/>
      <c r="P91" s="129" t="str">
        <f t="shared" si="6"/>
        <v/>
      </c>
      <c r="Q91" s="143"/>
      <c r="R91" s="143"/>
    </row>
    <row r="92" spans="1:18" ht="30" customHeight="1" x14ac:dyDescent="0.3">
      <c r="A92" s="122" t="s">
        <v>28</v>
      </c>
      <c r="B92" s="122" t="s">
        <v>28</v>
      </c>
      <c r="C92" s="71"/>
      <c r="D92" s="71"/>
      <c r="E92" s="142" t="s">
        <v>137</v>
      </c>
      <c r="F92" s="142"/>
      <c r="G92" s="125"/>
      <c r="H92" s="124"/>
      <c r="J92" s="3"/>
      <c r="K92" s="25"/>
      <c r="L92" s="129" t="str">
        <f t="shared" si="8"/>
        <v/>
      </c>
      <c r="M92" s="74"/>
      <c r="N92" s="128" t="str">
        <f t="shared" si="7"/>
        <v/>
      </c>
      <c r="O92" s="57"/>
      <c r="P92" s="129" t="str">
        <f t="shared" si="6"/>
        <v/>
      </c>
      <c r="Q92" s="143"/>
      <c r="R92" s="143"/>
    </row>
    <row r="93" spans="1:18" ht="30" customHeight="1" x14ac:dyDescent="0.3">
      <c r="A93" s="122" t="s">
        <v>28</v>
      </c>
      <c r="B93" s="122" t="s">
        <v>28</v>
      </c>
      <c r="C93" s="71"/>
      <c r="D93" s="71"/>
      <c r="E93" s="142" t="s">
        <v>137</v>
      </c>
      <c r="F93" s="142"/>
      <c r="G93" s="125"/>
      <c r="H93" s="124"/>
      <c r="J93" s="3"/>
      <c r="K93" s="25"/>
      <c r="L93" s="129" t="str">
        <f t="shared" si="8"/>
        <v/>
      </c>
      <c r="M93" s="74"/>
      <c r="N93" s="128" t="str">
        <f t="shared" si="7"/>
        <v/>
      </c>
      <c r="O93" s="57"/>
      <c r="P93" s="129" t="str">
        <f t="shared" si="6"/>
        <v/>
      </c>
      <c r="Q93" s="143"/>
      <c r="R93" s="143"/>
    </row>
    <row r="94" spans="1:18" ht="30" customHeight="1" x14ac:dyDescent="0.3">
      <c r="A94" s="122" t="s">
        <v>28</v>
      </c>
      <c r="B94" s="122" t="s">
        <v>28</v>
      </c>
      <c r="C94" s="71"/>
      <c r="D94" s="71"/>
      <c r="E94" s="142" t="s">
        <v>137</v>
      </c>
      <c r="F94" s="142"/>
      <c r="G94" s="125"/>
      <c r="H94" s="124"/>
      <c r="J94" s="3"/>
      <c r="K94" s="25"/>
      <c r="L94" s="129" t="str">
        <f t="shared" si="8"/>
        <v/>
      </c>
      <c r="M94" s="74"/>
      <c r="N94" s="128" t="str">
        <f t="shared" si="7"/>
        <v/>
      </c>
      <c r="O94" s="57"/>
      <c r="P94" s="129" t="str">
        <f t="shared" si="6"/>
        <v/>
      </c>
      <c r="Q94" s="143"/>
      <c r="R94" s="143"/>
    </row>
    <row r="95" spans="1:18" ht="30" customHeight="1" x14ac:dyDescent="0.3">
      <c r="A95" s="122" t="s">
        <v>28</v>
      </c>
      <c r="B95" s="122" t="s">
        <v>28</v>
      </c>
      <c r="C95" s="71"/>
      <c r="D95" s="71"/>
      <c r="E95" s="142" t="s">
        <v>137</v>
      </c>
      <c r="F95" s="142"/>
      <c r="G95" s="125"/>
      <c r="H95" s="124"/>
      <c r="J95" s="3"/>
      <c r="K95" s="25"/>
      <c r="L95" s="129" t="str">
        <f t="shared" si="8"/>
        <v/>
      </c>
      <c r="M95" s="74"/>
      <c r="N95" s="128" t="str">
        <f t="shared" si="7"/>
        <v/>
      </c>
      <c r="O95" s="57"/>
      <c r="P95" s="129" t="str">
        <f t="shared" si="6"/>
        <v/>
      </c>
      <c r="Q95" s="143"/>
      <c r="R95" s="143"/>
    </row>
    <row r="96" spans="1:18" ht="30" customHeight="1" x14ac:dyDescent="0.3">
      <c r="A96" s="122" t="s">
        <v>28</v>
      </c>
      <c r="B96" s="122" t="s">
        <v>28</v>
      </c>
      <c r="C96" s="71"/>
      <c r="D96" s="71"/>
      <c r="E96" s="142" t="s">
        <v>137</v>
      </c>
      <c r="F96" s="142"/>
      <c r="G96" s="125"/>
      <c r="H96" s="124"/>
      <c r="J96" s="3"/>
      <c r="K96" s="25"/>
      <c r="L96" s="129" t="str">
        <f t="shared" si="8"/>
        <v/>
      </c>
      <c r="M96" s="74"/>
      <c r="N96" s="128" t="str">
        <f t="shared" si="7"/>
        <v/>
      </c>
      <c r="O96" s="57"/>
      <c r="P96" s="129" t="str">
        <f t="shared" si="6"/>
        <v/>
      </c>
      <c r="Q96" s="143"/>
      <c r="R96" s="143"/>
    </row>
    <row r="97" spans="1:18" ht="30" customHeight="1" x14ac:dyDescent="0.3">
      <c r="A97" s="122" t="s">
        <v>28</v>
      </c>
      <c r="B97" s="122" t="s">
        <v>28</v>
      </c>
      <c r="C97" s="72"/>
      <c r="D97" s="71"/>
      <c r="E97" s="142" t="s">
        <v>137</v>
      </c>
      <c r="F97" s="142"/>
      <c r="G97" s="125"/>
      <c r="H97" s="124"/>
      <c r="J97" s="3"/>
      <c r="K97" s="25"/>
      <c r="L97" s="129" t="str">
        <f t="shared" si="8"/>
        <v/>
      </c>
      <c r="M97" s="74"/>
      <c r="N97" s="128" t="str">
        <f t="shared" si="7"/>
        <v/>
      </c>
      <c r="O97" s="57"/>
      <c r="P97" s="129" t="str">
        <f t="shared" si="6"/>
        <v/>
      </c>
      <c r="Q97" s="143"/>
      <c r="R97" s="143"/>
    </row>
    <row r="98" spans="1:18" x14ac:dyDescent="0.3">
      <c r="A98" s="4"/>
      <c r="B98" s="4"/>
      <c r="D98" s="14"/>
      <c r="E98" s="14"/>
      <c r="J98" s="3"/>
      <c r="K98" s="32"/>
      <c r="L98" s="33"/>
      <c r="M98" s="33"/>
      <c r="N98" s="33"/>
      <c r="O98" s="33"/>
      <c r="P98" s="3"/>
      <c r="Q98" s="3"/>
    </row>
    <row r="99" spans="1:18" ht="50.25" customHeight="1" x14ac:dyDescent="0.3">
      <c r="F99" s="50" t="s">
        <v>169</v>
      </c>
      <c r="G99" s="50" t="s">
        <v>160</v>
      </c>
      <c r="H99" s="50" t="s">
        <v>161</v>
      </c>
      <c r="J99" s="3"/>
      <c r="K99" s="51" t="s">
        <v>68</v>
      </c>
      <c r="L99" s="52" t="s">
        <v>69</v>
      </c>
      <c r="M99" s="52"/>
      <c r="N99" s="52" t="s">
        <v>70</v>
      </c>
      <c r="O99" s="52" t="s">
        <v>71</v>
      </c>
      <c r="P99" s="52" t="s">
        <v>72</v>
      </c>
    </row>
    <row r="100" spans="1:18" ht="30" customHeight="1" x14ac:dyDescent="0.3">
      <c r="A100" s="4"/>
      <c r="B100" s="4"/>
      <c r="F100" s="54" t="s">
        <v>170</v>
      </c>
      <c r="G100" s="58">
        <f>SUM(C86:C97)</f>
        <v>0</v>
      </c>
      <c r="H100" s="59">
        <f>IF(G100&gt;500,"nessuno scostamento, ossia requisiti soddisfatti",500-G100)</f>
        <v>500</v>
      </c>
      <c r="J100" s="3"/>
      <c r="K100" s="34">
        <f>COUNTIF(K85:K97,"ja")</f>
        <v>0</v>
      </c>
      <c r="L100" s="35">
        <f>SUM(L86:L97)</f>
        <v>0</v>
      </c>
      <c r="M100" s="37"/>
      <c r="N100" s="35">
        <f>SUM(N86:N97)</f>
        <v>0</v>
      </c>
      <c r="O100" s="31"/>
      <c r="P100" s="76"/>
    </row>
    <row r="101" spans="1:18" ht="30" customHeight="1" x14ac:dyDescent="0.3">
      <c r="A101" s="4"/>
      <c r="F101" s="54" t="s">
        <v>171</v>
      </c>
      <c r="G101" s="58">
        <f>SUM(D86:D97)</f>
        <v>0</v>
      </c>
      <c r="H101" s="104" t="str">
        <f>IF(G101&gt;150,G101-150,"nessuno scostamento, ossia requisiti soddisfatti")</f>
        <v>nessuno scostamento, ossia requisiti soddisfatti</v>
      </c>
      <c r="J101" s="3"/>
      <c r="K101" s="36"/>
      <c r="L101" s="37"/>
      <c r="M101" s="37"/>
      <c r="N101" s="37"/>
      <c r="O101" s="37"/>
      <c r="P101" s="15"/>
    </row>
    <row r="102" spans="1:18" ht="30" customHeight="1" x14ac:dyDescent="0.3">
      <c r="A102" s="4"/>
      <c r="F102" s="55" t="s">
        <v>172</v>
      </c>
      <c r="G102" s="58">
        <f>SUMIFS(C86:C97,E86:E97,$C$6)</f>
        <v>0</v>
      </c>
      <c r="H102" s="59">
        <f>IF(G102&gt;250,"nessuno scostamento, ossia requisiti soddisfatti",250-G102)</f>
        <v>250</v>
      </c>
      <c r="K102" s="36"/>
      <c r="L102" s="37"/>
      <c r="M102" s="37"/>
      <c r="N102" s="37"/>
      <c r="O102" s="38">
        <f>COUNTIF(O85:O97,"ja")</f>
        <v>0</v>
      </c>
      <c r="P102" s="96">
        <f>SUM(P86:P97)</f>
        <v>0</v>
      </c>
    </row>
    <row r="104" spans="1:18" ht="19" customHeight="1" x14ac:dyDescent="0.3">
      <c r="B104" s="4"/>
      <c r="C104" s="11"/>
      <c r="D104" s="11"/>
      <c r="E104" s="11"/>
      <c r="F104" s="11"/>
      <c r="G104" s="12" t="str">
        <f>_xlfn.CONCAT($C$4,", ",$C$5," / ",$A$6," ",$C$6)</f>
        <v>,  / Settore chiave per l’esame: Selezionare il settore chiave</v>
      </c>
      <c r="H104" s="22"/>
      <c r="I104" s="9"/>
    </row>
    <row r="105" spans="1:18" ht="23" x14ac:dyDescent="0.3">
      <c r="A105" s="83" t="s">
        <v>165</v>
      </c>
      <c r="B105" s="83"/>
      <c r="C105" s="83"/>
      <c r="D105" s="84"/>
      <c r="E105" s="84"/>
      <c r="F105" s="84"/>
      <c r="G105" s="84"/>
      <c r="H105" s="84"/>
      <c r="I105" s="84"/>
      <c r="K105" s="31"/>
      <c r="L105" s="31"/>
      <c r="M105" s="31"/>
    </row>
    <row r="106" spans="1:18" ht="23" x14ac:dyDescent="0.3">
      <c r="A106" t="s">
        <v>150</v>
      </c>
      <c r="B106" s="2"/>
      <c r="C106" s="2"/>
      <c r="K106" s="28"/>
      <c r="L106" s="28"/>
      <c r="M106" s="28"/>
    </row>
    <row r="107" spans="1:18" ht="14.15" customHeight="1" x14ac:dyDescent="0.3">
      <c r="A107" s="147" t="s">
        <v>141</v>
      </c>
      <c r="B107" s="148"/>
      <c r="C107" s="194" t="s">
        <v>142</v>
      </c>
      <c r="D107" s="195"/>
      <c r="E107" s="149" t="s">
        <v>166</v>
      </c>
      <c r="F107" s="150"/>
      <c r="G107" s="153" t="s">
        <v>158</v>
      </c>
      <c r="H107" s="161" t="s">
        <v>147</v>
      </c>
      <c r="K107" s="158" t="s">
        <v>14</v>
      </c>
      <c r="L107" s="159"/>
      <c r="M107" s="159"/>
      <c r="N107" s="159"/>
      <c r="O107" s="159"/>
      <c r="P107" s="159"/>
      <c r="Q107" s="159"/>
      <c r="R107" s="160"/>
    </row>
    <row r="108" spans="1:18" ht="55" customHeight="1" x14ac:dyDescent="0.3">
      <c r="A108" s="106" t="s">
        <v>143</v>
      </c>
      <c r="B108" s="107" t="s">
        <v>144</v>
      </c>
      <c r="C108" s="131" t="s">
        <v>167</v>
      </c>
      <c r="D108" s="133" t="s">
        <v>168</v>
      </c>
      <c r="E108" s="151"/>
      <c r="F108" s="152"/>
      <c r="G108" s="154"/>
      <c r="H108" s="162"/>
      <c r="J108" s="3"/>
      <c r="K108" s="19" t="s">
        <v>59</v>
      </c>
      <c r="L108" s="18" t="s">
        <v>60</v>
      </c>
      <c r="M108" s="18" t="s">
        <v>61</v>
      </c>
      <c r="N108" s="18" t="s">
        <v>62</v>
      </c>
      <c r="O108" s="18" t="s">
        <v>63</v>
      </c>
      <c r="P108" s="18" t="s">
        <v>64</v>
      </c>
      <c r="Q108" s="155" t="s">
        <v>21</v>
      </c>
      <c r="R108" s="156"/>
    </row>
    <row r="109" spans="1:18" ht="30" customHeight="1" x14ac:dyDescent="0.3">
      <c r="A109" s="121" t="s">
        <v>28</v>
      </c>
      <c r="B109" s="121" t="s">
        <v>28</v>
      </c>
      <c r="C109" s="94"/>
      <c r="D109" s="94"/>
      <c r="E109" s="142" t="s">
        <v>137</v>
      </c>
      <c r="F109" s="142"/>
      <c r="G109" s="118"/>
      <c r="H109" s="93"/>
      <c r="J109" s="95"/>
      <c r="K109" s="73"/>
      <c r="L109" s="128" t="str">
        <f>IF(K109="ja",C109,IF(K109="nein",0,""))</f>
        <v/>
      </c>
      <c r="M109" s="74"/>
      <c r="N109" s="128" t="str">
        <f>IF(ISBLANK(M109),"",IF(M109="ja",D109,"korrigiere hier"))</f>
        <v/>
      </c>
      <c r="O109" s="75"/>
      <c r="P109" s="128" t="str">
        <f t="shared" ref="P109:P120" si="9">IF(O109="ja",C109,IF(O109="nein",0,""))</f>
        <v/>
      </c>
      <c r="Q109" s="144"/>
      <c r="R109" s="144"/>
    </row>
    <row r="110" spans="1:18" ht="30" customHeight="1" x14ac:dyDescent="0.3">
      <c r="A110" s="122" t="s">
        <v>28</v>
      </c>
      <c r="B110" s="122" t="s">
        <v>28</v>
      </c>
      <c r="C110" s="71"/>
      <c r="D110" s="71"/>
      <c r="E110" s="142" t="s">
        <v>137</v>
      </c>
      <c r="F110" s="142"/>
      <c r="G110" s="117"/>
      <c r="H110" s="66"/>
      <c r="J110" s="3"/>
      <c r="K110" s="25"/>
      <c r="L110" s="129" t="str">
        <f t="shared" ref="L110:L120" si="10">IF(K110="ja",C110,IF(K110="nein",0,""))</f>
        <v/>
      </c>
      <c r="M110" s="74"/>
      <c r="N110" s="128" t="str">
        <f t="shared" ref="N110:N120" si="11">IF(ISBLANK(M110),"",IF(M110="ja",D110,"korrigiere hier"))</f>
        <v/>
      </c>
      <c r="O110" s="57"/>
      <c r="P110" s="129" t="str">
        <f t="shared" si="9"/>
        <v/>
      </c>
      <c r="Q110" s="143"/>
      <c r="R110" s="143"/>
    </row>
    <row r="111" spans="1:18" ht="30" customHeight="1" x14ac:dyDescent="0.3">
      <c r="A111" s="122" t="s">
        <v>28</v>
      </c>
      <c r="B111" s="122" t="s">
        <v>28</v>
      </c>
      <c r="C111" s="71"/>
      <c r="D111" s="71"/>
      <c r="E111" s="142" t="s">
        <v>137</v>
      </c>
      <c r="F111" s="142"/>
      <c r="G111" s="117"/>
      <c r="H111" s="66"/>
      <c r="J111" s="3"/>
      <c r="K111" s="25"/>
      <c r="L111" s="129" t="str">
        <f t="shared" si="10"/>
        <v/>
      </c>
      <c r="M111" s="74"/>
      <c r="N111" s="128" t="str">
        <f t="shared" si="11"/>
        <v/>
      </c>
      <c r="O111" s="57"/>
      <c r="P111" s="129" t="str">
        <f t="shared" si="9"/>
        <v/>
      </c>
      <c r="Q111" s="143"/>
      <c r="R111" s="143"/>
    </row>
    <row r="112" spans="1:18" ht="30" customHeight="1" x14ac:dyDescent="0.3">
      <c r="A112" s="122" t="s">
        <v>28</v>
      </c>
      <c r="B112" s="122" t="s">
        <v>28</v>
      </c>
      <c r="C112" s="71"/>
      <c r="D112" s="71"/>
      <c r="E112" s="142" t="s">
        <v>137</v>
      </c>
      <c r="F112" s="142"/>
      <c r="G112" s="125"/>
      <c r="H112" s="124"/>
      <c r="J112" s="3"/>
      <c r="K112" s="25"/>
      <c r="L112" s="129" t="str">
        <f t="shared" si="10"/>
        <v/>
      </c>
      <c r="M112" s="74"/>
      <c r="N112" s="128" t="str">
        <f t="shared" si="11"/>
        <v/>
      </c>
      <c r="O112" s="57"/>
      <c r="P112" s="129" t="str">
        <f t="shared" si="9"/>
        <v/>
      </c>
      <c r="Q112" s="143"/>
      <c r="R112" s="143"/>
    </row>
    <row r="113" spans="1:18" ht="30" customHeight="1" x14ac:dyDescent="0.3">
      <c r="A113" s="122" t="s">
        <v>28</v>
      </c>
      <c r="B113" s="122" t="s">
        <v>28</v>
      </c>
      <c r="C113" s="71"/>
      <c r="D113" s="71"/>
      <c r="E113" s="142" t="s">
        <v>137</v>
      </c>
      <c r="F113" s="142"/>
      <c r="G113" s="125"/>
      <c r="H113" s="124"/>
      <c r="J113" s="3"/>
      <c r="K113" s="25"/>
      <c r="L113" s="129" t="str">
        <f t="shared" si="10"/>
        <v/>
      </c>
      <c r="M113" s="74"/>
      <c r="N113" s="128" t="str">
        <f t="shared" si="11"/>
        <v/>
      </c>
      <c r="O113" s="57"/>
      <c r="P113" s="129" t="str">
        <f t="shared" si="9"/>
        <v/>
      </c>
      <c r="Q113" s="143"/>
      <c r="R113" s="143"/>
    </row>
    <row r="114" spans="1:18" ht="30" customHeight="1" x14ac:dyDescent="0.3">
      <c r="A114" s="122" t="s">
        <v>28</v>
      </c>
      <c r="B114" s="122" t="s">
        <v>28</v>
      </c>
      <c r="C114" s="71"/>
      <c r="D114" s="71"/>
      <c r="E114" s="142" t="s">
        <v>137</v>
      </c>
      <c r="F114" s="142"/>
      <c r="G114" s="125"/>
      <c r="H114" s="124"/>
      <c r="J114" s="3"/>
      <c r="K114" s="25"/>
      <c r="L114" s="129" t="str">
        <f t="shared" si="10"/>
        <v/>
      </c>
      <c r="M114" s="74"/>
      <c r="N114" s="128" t="str">
        <f t="shared" si="11"/>
        <v/>
      </c>
      <c r="O114" s="57"/>
      <c r="P114" s="129" t="str">
        <f t="shared" si="9"/>
        <v/>
      </c>
      <c r="Q114" s="143"/>
      <c r="R114" s="143"/>
    </row>
    <row r="115" spans="1:18" ht="30" customHeight="1" x14ac:dyDescent="0.3">
      <c r="A115" s="122" t="s">
        <v>28</v>
      </c>
      <c r="B115" s="122" t="s">
        <v>28</v>
      </c>
      <c r="C115" s="71"/>
      <c r="D115" s="71"/>
      <c r="E115" s="142" t="s">
        <v>137</v>
      </c>
      <c r="F115" s="142"/>
      <c r="G115" s="125"/>
      <c r="H115" s="124"/>
      <c r="J115" s="3"/>
      <c r="K115" s="25"/>
      <c r="L115" s="129" t="str">
        <f t="shared" si="10"/>
        <v/>
      </c>
      <c r="M115" s="74"/>
      <c r="N115" s="128" t="str">
        <f t="shared" si="11"/>
        <v/>
      </c>
      <c r="O115" s="57"/>
      <c r="P115" s="129" t="str">
        <f t="shared" si="9"/>
        <v/>
      </c>
      <c r="Q115" s="143"/>
      <c r="R115" s="143"/>
    </row>
    <row r="116" spans="1:18" ht="30" customHeight="1" x14ac:dyDescent="0.3">
      <c r="A116" s="122" t="s">
        <v>28</v>
      </c>
      <c r="B116" s="122" t="s">
        <v>28</v>
      </c>
      <c r="C116" s="71"/>
      <c r="D116" s="71"/>
      <c r="E116" s="142" t="s">
        <v>137</v>
      </c>
      <c r="F116" s="142"/>
      <c r="G116" s="125"/>
      <c r="H116" s="124"/>
      <c r="J116" s="3"/>
      <c r="K116" s="25"/>
      <c r="L116" s="129" t="str">
        <f t="shared" si="10"/>
        <v/>
      </c>
      <c r="M116" s="74"/>
      <c r="N116" s="128" t="str">
        <f t="shared" si="11"/>
        <v/>
      </c>
      <c r="O116" s="57"/>
      <c r="P116" s="129" t="str">
        <f t="shared" si="9"/>
        <v/>
      </c>
      <c r="Q116" s="143"/>
      <c r="R116" s="143"/>
    </row>
    <row r="117" spans="1:18" ht="30" customHeight="1" x14ac:dyDescent="0.3">
      <c r="A117" s="122" t="s">
        <v>28</v>
      </c>
      <c r="B117" s="122" t="s">
        <v>28</v>
      </c>
      <c r="C117" s="71"/>
      <c r="D117" s="71"/>
      <c r="E117" s="142" t="s">
        <v>137</v>
      </c>
      <c r="F117" s="142"/>
      <c r="G117" s="125"/>
      <c r="H117" s="124"/>
      <c r="J117" s="3"/>
      <c r="K117" s="25"/>
      <c r="L117" s="129" t="str">
        <f t="shared" si="10"/>
        <v/>
      </c>
      <c r="M117" s="74"/>
      <c r="N117" s="128" t="str">
        <f t="shared" si="11"/>
        <v/>
      </c>
      <c r="O117" s="57"/>
      <c r="P117" s="129" t="str">
        <f t="shared" si="9"/>
        <v/>
      </c>
      <c r="Q117" s="143"/>
      <c r="R117" s="143"/>
    </row>
    <row r="118" spans="1:18" ht="30" customHeight="1" x14ac:dyDescent="0.3">
      <c r="A118" s="122" t="s">
        <v>28</v>
      </c>
      <c r="B118" s="122" t="s">
        <v>28</v>
      </c>
      <c r="C118" s="71"/>
      <c r="D118" s="71"/>
      <c r="E118" s="142" t="s">
        <v>137</v>
      </c>
      <c r="F118" s="142"/>
      <c r="G118" s="125"/>
      <c r="H118" s="124"/>
      <c r="J118" s="3"/>
      <c r="K118" s="25"/>
      <c r="L118" s="129" t="str">
        <f t="shared" si="10"/>
        <v/>
      </c>
      <c r="M118" s="74"/>
      <c r="N118" s="128" t="str">
        <f t="shared" si="11"/>
        <v/>
      </c>
      <c r="O118" s="57"/>
      <c r="P118" s="129" t="str">
        <f t="shared" si="9"/>
        <v/>
      </c>
      <c r="Q118" s="143"/>
      <c r="R118" s="143"/>
    </row>
    <row r="119" spans="1:18" ht="30" customHeight="1" x14ac:dyDescent="0.3">
      <c r="A119" s="122" t="s">
        <v>28</v>
      </c>
      <c r="B119" s="122" t="s">
        <v>28</v>
      </c>
      <c r="C119" s="71"/>
      <c r="D119" s="71"/>
      <c r="E119" s="142" t="s">
        <v>137</v>
      </c>
      <c r="F119" s="142"/>
      <c r="G119" s="125"/>
      <c r="H119" s="124"/>
      <c r="J119" s="3"/>
      <c r="K119" s="25"/>
      <c r="L119" s="129" t="str">
        <f t="shared" si="10"/>
        <v/>
      </c>
      <c r="M119" s="74"/>
      <c r="N119" s="128" t="str">
        <f t="shared" si="11"/>
        <v/>
      </c>
      <c r="O119" s="57"/>
      <c r="P119" s="129" t="str">
        <f t="shared" si="9"/>
        <v/>
      </c>
      <c r="Q119" s="143"/>
      <c r="R119" s="143"/>
    </row>
    <row r="120" spans="1:18" ht="30" customHeight="1" x14ac:dyDescent="0.3">
      <c r="A120" s="122" t="s">
        <v>28</v>
      </c>
      <c r="B120" s="122" t="s">
        <v>28</v>
      </c>
      <c r="C120" s="72"/>
      <c r="D120" s="71"/>
      <c r="E120" s="142" t="s">
        <v>137</v>
      </c>
      <c r="F120" s="142"/>
      <c r="G120" s="125"/>
      <c r="H120" s="124"/>
      <c r="J120" s="3"/>
      <c r="K120" s="25"/>
      <c r="L120" s="129" t="str">
        <f t="shared" si="10"/>
        <v/>
      </c>
      <c r="M120" s="74"/>
      <c r="N120" s="128" t="str">
        <f t="shared" si="11"/>
        <v/>
      </c>
      <c r="O120" s="57"/>
      <c r="P120" s="129" t="str">
        <f t="shared" si="9"/>
        <v/>
      </c>
      <c r="Q120" s="143"/>
      <c r="R120" s="143"/>
    </row>
    <row r="121" spans="1:18" ht="14.5" thickBot="1" x14ac:dyDescent="0.35">
      <c r="A121" s="4"/>
      <c r="B121" s="4"/>
      <c r="D121" s="14"/>
      <c r="E121" s="14"/>
      <c r="J121" s="3"/>
      <c r="K121" s="32"/>
      <c r="L121" s="33"/>
      <c r="M121" s="33"/>
      <c r="N121" s="33"/>
      <c r="O121" s="33"/>
      <c r="P121" s="3"/>
      <c r="Q121" s="3"/>
    </row>
    <row r="122" spans="1:18" ht="63.65" customHeight="1" thickBot="1" x14ac:dyDescent="0.35">
      <c r="F122" s="50" t="s">
        <v>169</v>
      </c>
      <c r="G122" s="50" t="s">
        <v>163</v>
      </c>
      <c r="H122" s="50" t="s">
        <v>164</v>
      </c>
      <c r="J122" s="3"/>
      <c r="K122" s="51" t="s">
        <v>76</v>
      </c>
      <c r="L122" s="52" t="s">
        <v>77</v>
      </c>
      <c r="M122" s="52"/>
      <c r="N122" s="52" t="s">
        <v>70</v>
      </c>
      <c r="O122" s="52" t="s">
        <v>78</v>
      </c>
      <c r="P122" s="53" t="s">
        <v>79</v>
      </c>
      <c r="Q122" s="145" t="s">
        <v>33</v>
      </c>
      <c r="R122" s="146"/>
    </row>
    <row r="123" spans="1:18" ht="30" customHeight="1" thickTop="1" x14ac:dyDescent="0.3">
      <c r="A123" s="4"/>
      <c r="B123" s="4"/>
      <c r="F123" s="54" t="s">
        <v>170</v>
      </c>
      <c r="G123" s="58">
        <f>SUM(C109:C120)+G100</f>
        <v>0</v>
      </c>
      <c r="H123" s="59">
        <f>IF(G123&gt;500,"nessuno scostamento, ossia requisiti soddisfatti",500-G123)</f>
        <v>500</v>
      </c>
      <c r="J123" s="3"/>
      <c r="K123" s="34">
        <f>COUNTIF(K108:K120,"ja")+K100</f>
        <v>0</v>
      </c>
      <c r="L123" s="35">
        <f>SUM(L109:L120)+L100</f>
        <v>0</v>
      </c>
      <c r="M123" s="37"/>
      <c r="N123" s="35">
        <f>SUM(N109:N120)+N100</f>
        <v>0</v>
      </c>
      <c r="O123" s="31"/>
      <c r="P123" s="9"/>
      <c r="Q123" s="97" t="str">
        <f>IF(L123&gt;=500,"erfüllt","nicht erfüllt")</f>
        <v>nicht erfüllt</v>
      </c>
      <c r="R123" s="98" t="s">
        <v>80</v>
      </c>
    </row>
    <row r="124" spans="1:18" ht="30" customHeight="1" x14ac:dyDescent="0.3">
      <c r="A124" s="4"/>
      <c r="F124" s="54" t="s">
        <v>171</v>
      </c>
      <c r="G124" s="58">
        <f>SUM(D109:D120)+G101</f>
        <v>0</v>
      </c>
      <c r="H124" s="103" t="str">
        <f>IF(G124&gt;150,G124-150,"nessuno scostamento, ossia requisiti soddisfatti")</f>
        <v>nessuno scostamento, ossia requisiti soddisfatti</v>
      </c>
      <c r="J124" s="3"/>
      <c r="K124" s="36"/>
      <c r="L124" s="37"/>
      <c r="M124" s="37"/>
      <c r="N124" s="37"/>
      <c r="O124" s="37"/>
      <c r="P124" s="16"/>
      <c r="Q124" s="99" t="str">
        <f>IF(ISNUMBER(H124),"nicht erfüllt","erfüllt")</f>
        <v>erfüllt</v>
      </c>
      <c r="R124" s="100" t="s">
        <v>81</v>
      </c>
    </row>
    <row r="125" spans="1:18" ht="30" customHeight="1" thickBot="1" x14ac:dyDescent="0.35">
      <c r="A125" s="4"/>
      <c r="F125" s="55" t="s">
        <v>172</v>
      </c>
      <c r="G125" s="58">
        <f>SUMIFS(C109:C120,E109:E120,$C$6)+G102</f>
        <v>0</v>
      </c>
      <c r="H125" s="59">
        <f>IF(G125&gt;250,"nessuno scostamento, ossia requisiti soddisfatti",250-G125)</f>
        <v>250</v>
      </c>
      <c r="K125" s="36"/>
      <c r="L125" s="37"/>
      <c r="M125" s="37"/>
      <c r="N125" s="37"/>
      <c r="O125" s="38">
        <f>COUNTIF(O108:O120,"ja")+O102</f>
        <v>0</v>
      </c>
      <c r="P125" s="130">
        <f>SUM(P109:P120)+P102</f>
        <v>0</v>
      </c>
      <c r="Q125" s="101" t="str">
        <f>IF(P125&gt;=250,"erfüllt","nicht erfüllt")</f>
        <v>nicht erfüllt</v>
      </c>
      <c r="R125" s="102" t="s">
        <v>82</v>
      </c>
    </row>
    <row r="126" spans="1:18" ht="14.5" thickTop="1" x14ac:dyDescent="0.3"/>
    <row r="127" spans="1:18" ht="19" customHeight="1" x14ac:dyDescent="0.3">
      <c r="A127" s="4"/>
      <c r="B127" s="4"/>
      <c r="C127" s="11"/>
      <c r="D127" s="11"/>
      <c r="E127" s="11"/>
      <c r="F127" s="11"/>
      <c r="G127" s="12" t="str">
        <f>_xlfn.CONCAT($C$4,", ",$C$5," / ",$A$6," ",$C$6)</f>
        <v>,  / Settore chiave per l’esame: Selezionare il settore chiave</v>
      </c>
      <c r="H127" s="22"/>
      <c r="I127" s="9"/>
    </row>
  </sheetData>
  <sheetProtection algorithmName="SHA-512" hashValue="g4Xr+ftpj1tB/JmbywWPSF686aXmkdQlA6ZnPEacoYwrPkCFD6nDh4EY0418lr/r9ZjmKr+9DFVJkg5R7j3mSA==" saltValue="PdMcEhxLDR6bF1bl7iDNtw==" spinCount="100000" sheet="1" objects="1" scenarios="1" formatCells="0" formatRows="0" autoFilter="0"/>
  <mergeCells count="163">
    <mergeCell ref="C4:F4"/>
    <mergeCell ref="C5:F5"/>
    <mergeCell ref="A6:B6"/>
    <mergeCell ref="C6:F6"/>
    <mergeCell ref="A10:B10"/>
    <mergeCell ref="K10:M10"/>
    <mergeCell ref="C10:D10"/>
    <mergeCell ref="C13:F13"/>
    <mergeCell ref="G13:H13"/>
    <mergeCell ref="L13:M13"/>
    <mergeCell ref="C14:F14"/>
    <mergeCell ref="G14:H14"/>
    <mergeCell ref="L14:M14"/>
    <mergeCell ref="C11:F11"/>
    <mergeCell ref="G11:H11"/>
    <mergeCell ref="L11:M11"/>
    <mergeCell ref="C12:F12"/>
    <mergeCell ref="G12:H12"/>
    <mergeCell ref="L12:M12"/>
    <mergeCell ref="C17:F17"/>
    <mergeCell ref="G17:H17"/>
    <mergeCell ref="L17:M17"/>
    <mergeCell ref="C18:F18"/>
    <mergeCell ref="G18:H18"/>
    <mergeCell ref="L18:M18"/>
    <mergeCell ref="C15:F15"/>
    <mergeCell ref="G15:H15"/>
    <mergeCell ref="L15:M15"/>
    <mergeCell ref="C16:F16"/>
    <mergeCell ref="G16:H16"/>
    <mergeCell ref="L16:M16"/>
    <mergeCell ref="C21:F21"/>
    <mergeCell ref="G21:H21"/>
    <mergeCell ref="L21:M21"/>
    <mergeCell ref="G23:H23"/>
    <mergeCell ref="K23:L23"/>
    <mergeCell ref="K24:L24"/>
    <mergeCell ref="C29:D29"/>
    <mergeCell ref="C19:F19"/>
    <mergeCell ref="G19:H19"/>
    <mergeCell ref="L19:M19"/>
    <mergeCell ref="C20:F20"/>
    <mergeCell ref="G20:H20"/>
    <mergeCell ref="L20:M20"/>
    <mergeCell ref="C32:F32"/>
    <mergeCell ref="G32:H32"/>
    <mergeCell ref="L32:M32"/>
    <mergeCell ref="C33:F33"/>
    <mergeCell ref="G33:H33"/>
    <mergeCell ref="L33:M33"/>
    <mergeCell ref="A29:B29"/>
    <mergeCell ref="K29:M29"/>
    <mergeCell ref="C30:F30"/>
    <mergeCell ref="G30:H30"/>
    <mergeCell ref="L30:M30"/>
    <mergeCell ref="C31:F31"/>
    <mergeCell ref="G31:H31"/>
    <mergeCell ref="L31:M31"/>
    <mergeCell ref="C36:F36"/>
    <mergeCell ref="G36:H36"/>
    <mergeCell ref="L36:M36"/>
    <mergeCell ref="C37:F37"/>
    <mergeCell ref="G37:H37"/>
    <mergeCell ref="L37:M37"/>
    <mergeCell ref="C34:F34"/>
    <mergeCell ref="G34:H34"/>
    <mergeCell ref="L34:M34"/>
    <mergeCell ref="C35:F35"/>
    <mergeCell ref="G35:H35"/>
    <mergeCell ref="L35:M35"/>
    <mergeCell ref="C40:F40"/>
    <mergeCell ref="G40:H40"/>
    <mergeCell ref="L40:M40"/>
    <mergeCell ref="C41:F41"/>
    <mergeCell ref="G41:H41"/>
    <mergeCell ref="L41:M41"/>
    <mergeCell ref="C38:F38"/>
    <mergeCell ref="G38:H38"/>
    <mergeCell ref="L38:M38"/>
    <mergeCell ref="C39:F39"/>
    <mergeCell ref="G39:H39"/>
    <mergeCell ref="L39:M39"/>
    <mergeCell ref="C44:F44"/>
    <mergeCell ref="G44:H44"/>
    <mergeCell ref="L44:M44"/>
    <mergeCell ref="G46:H46"/>
    <mergeCell ref="K46:L46"/>
    <mergeCell ref="K47:L47"/>
    <mergeCell ref="D52:E52"/>
    <mergeCell ref="D68:E68"/>
    <mergeCell ref="C42:F42"/>
    <mergeCell ref="G42:H42"/>
    <mergeCell ref="L42:M42"/>
    <mergeCell ref="C43:F43"/>
    <mergeCell ref="G43:H43"/>
    <mergeCell ref="L43:M43"/>
    <mergeCell ref="A84:B84"/>
    <mergeCell ref="E84:F85"/>
    <mergeCell ref="G84:G85"/>
    <mergeCell ref="H84:H85"/>
    <mergeCell ref="A52:B52"/>
    <mergeCell ref="C84:D84"/>
    <mergeCell ref="E88:F88"/>
    <mergeCell ref="Q88:R88"/>
    <mergeCell ref="E89:F89"/>
    <mergeCell ref="Q89:R89"/>
    <mergeCell ref="K52:M52"/>
    <mergeCell ref="A68:B68"/>
    <mergeCell ref="K68:M68"/>
    <mergeCell ref="E90:F90"/>
    <mergeCell ref="Q90:R90"/>
    <mergeCell ref="K84:R84"/>
    <mergeCell ref="Q85:R85"/>
    <mergeCell ref="E86:F86"/>
    <mergeCell ref="Q86:R86"/>
    <mergeCell ref="E87:F87"/>
    <mergeCell ref="Q87:R87"/>
    <mergeCell ref="E94:F94"/>
    <mergeCell ref="Q94:R94"/>
    <mergeCell ref="E95:F95"/>
    <mergeCell ref="Q95:R95"/>
    <mergeCell ref="E96:F96"/>
    <mergeCell ref="Q96:R96"/>
    <mergeCell ref="E91:F91"/>
    <mergeCell ref="Q91:R91"/>
    <mergeCell ref="E92:F92"/>
    <mergeCell ref="Q92:R92"/>
    <mergeCell ref="E93:F93"/>
    <mergeCell ref="Q93:R93"/>
    <mergeCell ref="E97:F97"/>
    <mergeCell ref="Q97:R97"/>
    <mergeCell ref="A107:B107"/>
    <mergeCell ref="E107:F108"/>
    <mergeCell ref="G107:G108"/>
    <mergeCell ref="H107:H108"/>
    <mergeCell ref="K107:R107"/>
    <mergeCell ref="Q108:R108"/>
    <mergeCell ref="C107:D107"/>
    <mergeCell ref="E112:F112"/>
    <mergeCell ref="Q112:R112"/>
    <mergeCell ref="E113:F113"/>
    <mergeCell ref="Q113:R113"/>
    <mergeCell ref="E114:F114"/>
    <mergeCell ref="Q114:R114"/>
    <mergeCell ref="E109:F109"/>
    <mergeCell ref="Q109:R109"/>
    <mergeCell ref="E110:F110"/>
    <mergeCell ref="Q110:R110"/>
    <mergeCell ref="E111:F111"/>
    <mergeCell ref="Q111:R111"/>
    <mergeCell ref="Q122:R122"/>
    <mergeCell ref="E118:F118"/>
    <mergeCell ref="Q118:R118"/>
    <mergeCell ref="E119:F119"/>
    <mergeCell ref="Q119:R119"/>
    <mergeCell ref="E120:F120"/>
    <mergeCell ref="Q120:R120"/>
    <mergeCell ref="E115:F115"/>
    <mergeCell ref="Q115:R115"/>
    <mergeCell ref="E116:F116"/>
    <mergeCell ref="Q116:R116"/>
    <mergeCell ref="E117:F117"/>
    <mergeCell ref="Q117:R117"/>
  </mergeCells>
  <dataValidations count="5">
    <dataValidation type="whole" errorStyle="information" allowBlank="1" showInputMessage="1" showErrorMessage="1" errorTitle="Ganze Zahl" error="Bitte Werte mit ganzen Zahlen angeben " sqref="D110:D120 D87:D97" xr:uid="{43027DDA-4973-4DBC-A127-938879DD87F3}">
      <formula1>1</formula1>
      <formula2>5000</formula2>
    </dataValidation>
    <dataValidation type="whole" allowBlank="1" showInputMessage="1" showErrorMessage="1" errorTitle="Ganze Zahl" error="Bitte Werte mit ganzen Zahlen angeben " sqref="D86 D109" xr:uid="{D22CE928-713B-4C76-86D6-1E52F7062446}">
      <formula1>1</formula1>
      <formula2>5000</formula2>
    </dataValidation>
    <dataValidation type="list" allowBlank="1" showInputMessage="1" showErrorMessage="1" sqref="K12:K21 K31:K44 K54:K60 K70:K76 O109:O120 K109:K120 K86:K97 O86:O97" xr:uid="{0294E569-90A5-4A42-877C-82F1AA7CFEDC}">
      <formula1>"ja, nein"</formula1>
    </dataValidation>
    <dataValidation type="list" allowBlank="1" showInputMessage="1" showErrorMessage="1" sqref="Q101:Q102 Q124:Q125" xr:uid="{93299B4E-3DB3-4B05-89B7-A992B8532D44}">
      <formula1>"erfüllt, nicht erfüllt"</formula1>
    </dataValidation>
    <dataValidation type="list" allowBlank="1" showInputMessage="1" showErrorMessage="1" sqref="M109:M120 M86:M97" xr:uid="{187CDA85-AAC0-4E5E-A4EB-F3020BA1D92E}">
      <formula1>"ja,nein"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&amp;R&amp;G</oddHeader>
    <oddFooter>&amp;LSeite &amp;P / &amp;N&amp;CFormularversion 01.03.2026</oddFooter>
  </headerFooter>
  <rowBreaks count="5" manualBreakCount="5">
    <brk id="26" max="8" man="1"/>
    <brk id="49" max="8" man="1"/>
    <brk id="65" max="8" man="1"/>
    <brk id="81" max="8" man="1"/>
    <brk id="104" max="8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C94C3A-324F-4AD0-9C02-47E40508647E}">
          <x14:formula1>
            <xm:f>Dropdowns!$C$4:$C$7</xm:f>
          </x14:formula1>
          <xm:sqref>E86:F97 E109:F120 C6:F6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B5CF-CADC-40D4-8B45-384524912CFD}">
  <dimension ref="A2:C11"/>
  <sheetViews>
    <sheetView workbookViewId="0">
      <selection activeCell="B12" sqref="B12"/>
    </sheetView>
  </sheetViews>
  <sheetFormatPr baseColWidth="10" defaultColWidth="11" defaultRowHeight="14" x14ac:dyDescent="0.3"/>
  <cols>
    <col min="1" max="1" width="23.83203125" customWidth="1"/>
    <col min="2" max="2" width="32.58203125" customWidth="1"/>
    <col min="3" max="3" width="25.08203125" customWidth="1"/>
  </cols>
  <sheetData>
    <row r="2" spans="1:3" x14ac:dyDescent="0.3">
      <c r="A2" s="6" t="s">
        <v>173</v>
      </c>
      <c r="B2" s="6" t="s">
        <v>174</v>
      </c>
      <c r="C2" s="6" t="s">
        <v>175</v>
      </c>
    </row>
    <row r="3" spans="1:3" x14ac:dyDescent="0.3">
      <c r="A3" s="5" t="s">
        <v>7</v>
      </c>
      <c r="B3" s="5" t="s">
        <v>176</v>
      </c>
      <c r="C3" s="13" t="s">
        <v>177</v>
      </c>
    </row>
    <row r="4" spans="1:3" ht="14.5" x14ac:dyDescent="0.35">
      <c r="A4" s="10" t="s">
        <v>67</v>
      </c>
      <c r="B4" t="s">
        <v>94</v>
      </c>
      <c r="C4" t="s">
        <v>137</v>
      </c>
    </row>
    <row r="5" spans="1:3" x14ac:dyDescent="0.3">
      <c r="A5" t="s">
        <v>178</v>
      </c>
      <c r="B5" t="s">
        <v>179</v>
      </c>
      <c r="C5" t="s">
        <v>180</v>
      </c>
    </row>
    <row r="6" spans="1:3" x14ac:dyDescent="0.3">
      <c r="A6" t="s">
        <v>8</v>
      </c>
      <c r="B6" t="s">
        <v>191</v>
      </c>
      <c r="C6" t="s">
        <v>181</v>
      </c>
    </row>
    <row r="7" spans="1:3" x14ac:dyDescent="0.3">
      <c r="A7" t="s">
        <v>66</v>
      </c>
      <c r="B7" t="s">
        <v>182</v>
      </c>
      <c r="C7" t="s">
        <v>183</v>
      </c>
    </row>
    <row r="9" spans="1:3" x14ac:dyDescent="0.3">
      <c r="A9" t="s">
        <v>184</v>
      </c>
    </row>
    <row r="10" spans="1:3" x14ac:dyDescent="0.3">
      <c r="A10" t="s">
        <v>185</v>
      </c>
    </row>
    <row r="11" spans="1:3" x14ac:dyDescent="0.3">
      <c r="A11" t="s">
        <v>186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1d0fb1-83c4-48f8-b8ff-55b9ff379e06">
      <Terms xmlns="http://schemas.microsoft.com/office/infopath/2007/PartnerControls"/>
    </lcf76f155ced4ddcb4097134ff3c332f>
    <TaxCatchAll xmlns="f64968a4-7216-4c33-a675-3457af0a23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D634572E873041ABE27FCD7DA0308C" ma:contentTypeVersion="14" ma:contentTypeDescription="Ein neues Dokument erstellen." ma:contentTypeScope="" ma:versionID="58e8565fee673fa79a2958bce8010642">
  <xsd:schema xmlns:xsd="http://www.w3.org/2001/XMLSchema" xmlns:xs="http://www.w3.org/2001/XMLSchema" xmlns:p="http://schemas.microsoft.com/office/2006/metadata/properties" xmlns:ns2="6a1d0fb1-83c4-48f8-b8ff-55b9ff379e06" xmlns:ns3="f64968a4-7216-4c33-a675-3457af0a231a" targetNamespace="http://schemas.microsoft.com/office/2006/metadata/properties" ma:root="true" ma:fieldsID="7a8ebb09a6d64c515f93f1fb42e31507" ns2:_="" ns3:_="">
    <xsd:import namespace="6a1d0fb1-83c4-48f8-b8ff-55b9ff379e06"/>
    <xsd:import namespace="f64968a4-7216-4c33-a675-3457af0a2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d0fb1-83c4-48f8-b8ff-55b9ff379e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f84fa99-1ac4-4c9c-813b-07c5be85ff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968a4-7216-4c33-a675-3457af0a23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62b326-bb28-4fd0-9d13-8e4d3c68e122}" ma:internalName="TaxCatchAll" ma:showField="CatchAllData" ma:web="f64968a4-7216-4c33-a675-3457af0a2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D4387-7CC1-4ACD-B9C8-B9C4E9941808}">
  <ds:schemaRefs>
    <ds:schemaRef ds:uri="http://schemas.microsoft.com/office/2006/metadata/properties"/>
    <ds:schemaRef ds:uri="http://schemas.microsoft.com/office/infopath/2007/PartnerControls"/>
    <ds:schemaRef ds:uri="6a1d0fb1-83c4-48f8-b8ff-55b9ff379e06"/>
    <ds:schemaRef ds:uri="f64968a4-7216-4c33-a675-3457af0a231a"/>
  </ds:schemaRefs>
</ds:datastoreItem>
</file>

<file path=customXml/itemProps2.xml><?xml version="1.0" encoding="utf-8"?>
<ds:datastoreItem xmlns:ds="http://schemas.openxmlformats.org/officeDocument/2006/customXml" ds:itemID="{7ED39369-DD67-438E-BFA5-E25817CC7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E4A5B-C3EE-4A95-924A-124EA0C14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d0fb1-83c4-48f8-b8ff-55b9ff379e06"/>
    <ds:schemaRef ds:uri="f64968a4-7216-4c33-a675-3457af0a23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Bsp.-Ex.-Es.</vt:lpstr>
      <vt:lpstr>Deutsch</vt:lpstr>
      <vt:lpstr>Français</vt:lpstr>
      <vt:lpstr>Italiano</vt:lpstr>
      <vt:lpstr>Dropdowns</vt:lpstr>
      <vt:lpstr>'Bsp.-Ex.-Es.'!Druckbereich</vt:lpstr>
      <vt:lpstr>Deutsch!Druckbereich</vt:lpstr>
      <vt:lpstr>Français!Druckbereich</vt:lpstr>
      <vt:lpstr>Italiano!Druckbereich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Muriel Kiener - INTERPRET</dc:creator>
  <cp:keywords/>
  <dc:description/>
  <cp:lastModifiedBy>Muriel Kiener - INTERPRET</cp:lastModifiedBy>
  <cp:revision/>
  <cp:lastPrinted>2026-03-10T13:07:45Z</cp:lastPrinted>
  <dcterms:created xsi:type="dcterms:W3CDTF">2026-02-17T14:21:21Z</dcterms:created>
  <dcterms:modified xsi:type="dcterms:W3CDTF">2026-03-26T15:06:07Z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0x01010042D634572E873041ABE27FCD7DA0308C</vt:lpwstr>
  </property>
  <property fmtid="{D5CDD505-2E9C-101B-9397-08002B2CF9AE}" pid="3" name="MediaServiceImageTags">
    <vt:lpwstr/>
  </property>
</Properties>
</file>